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Verejne\VEŘEJNÉ ZAKÁZKY\II-121 Votice, ul. Husova\NEOCENĚNÉ ROZPOČTY vyjmuté\"/>
    </mc:Choice>
  </mc:AlternateContent>
  <bookViews>
    <workbookView xWindow="0" yWindow="0" windowWidth="14652" windowHeight="4968"/>
  </bookViews>
  <sheets>
    <sheet name="Rekapitulace" sheetId="1" r:id="rId1"/>
    <sheet name="SO 000" sheetId="2" r:id="rId2"/>
    <sheet name="SO 001" sheetId="3" r:id="rId3"/>
    <sheet name="SO 101" sheetId="4" r:id="rId4"/>
    <sheet name="SO 102" sheetId="5" r:id="rId5"/>
    <sheet name="SO 102.1" sheetId="6" r:id="rId6"/>
    <sheet name="SO 103" sheetId="7" r:id="rId7"/>
    <sheet name="SO 107" sheetId="8" r:id="rId8"/>
    <sheet name="SO 108" sheetId="9" r:id="rId9"/>
    <sheet name="SO 131" sheetId="10" r:id="rId10"/>
    <sheet name="SO 132" sheetId="11" r:id="rId11"/>
    <sheet name="SO 133" sheetId="12" r:id="rId12"/>
    <sheet name="SO 190" sheetId="13" r:id="rId13"/>
    <sheet name="SO 191" sheetId="14" r:id="rId14"/>
    <sheet name="SO 901" sheetId="15" r:id="rId15"/>
    <sheet name="SO 902" sheetId="16" r:id="rId16"/>
    <sheet name="SO 903" sheetId="17" r:id="rId17"/>
  </sheets>
  <calcPr calcId="162913"/>
  <webPublishing codePage="0"/>
</workbook>
</file>

<file path=xl/calcChain.xml><?xml version="1.0" encoding="utf-8"?>
<calcChain xmlns="http://schemas.openxmlformats.org/spreadsheetml/2006/main">
  <c r="C19" i="1" l="1"/>
  <c r="I67" i="16"/>
  <c r="I198" i="5"/>
  <c r="I3" i="3"/>
  <c r="I9" i="3"/>
  <c r="I30" i="2"/>
  <c r="I12" i="2"/>
  <c r="O12" i="2" s="1"/>
  <c r="I22" i="17"/>
  <c r="O22" i="17" s="1"/>
  <c r="R21" i="17" s="1"/>
  <c r="O21" i="17" s="1"/>
  <c r="I18" i="17"/>
  <c r="O18" i="17" s="1"/>
  <c r="I15" i="17"/>
  <c r="O15" i="17" s="1"/>
  <c r="I12" i="17"/>
  <c r="O12" i="17" s="1"/>
  <c r="I9" i="17"/>
  <c r="O9" i="17" s="1"/>
  <c r="O67" i="16"/>
  <c r="R66" i="16" s="1"/>
  <c r="O66" i="16" s="1"/>
  <c r="Q66" i="16"/>
  <c r="I66" i="16"/>
  <c r="I63" i="16"/>
  <c r="O63" i="16" s="1"/>
  <c r="I60" i="16"/>
  <c r="O60" i="16" s="1"/>
  <c r="I57" i="16"/>
  <c r="O57" i="16" s="1"/>
  <c r="I54" i="16"/>
  <c r="O54" i="16" s="1"/>
  <c r="I51" i="16"/>
  <c r="O51" i="16" s="1"/>
  <c r="I48" i="16"/>
  <c r="O48" i="16" s="1"/>
  <c r="I45" i="16"/>
  <c r="O45" i="16" s="1"/>
  <c r="I41" i="16"/>
  <c r="O41" i="16" s="1"/>
  <c r="R40" i="16" s="1"/>
  <c r="O40" i="16" s="1"/>
  <c r="Q40" i="16"/>
  <c r="I40" i="16" s="1"/>
  <c r="I37" i="16"/>
  <c r="O37" i="16" s="1"/>
  <c r="I34" i="16"/>
  <c r="O34" i="16" s="1"/>
  <c r="I31" i="16"/>
  <c r="O31" i="16" s="1"/>
  <c r="I28" i="16"/>
  <c r="O28" i="16" s="1"/>
  <c r="I25" i="16"/>
  <c r="I21" i="16"/>
  <c r="O21" i="16" s="1"/>
  <c r="I18" i="16"/>
  <c r="O18" i="16" s="1"/>
  <c r="I15" i="16"/>
  <c r="O15" i="16" s="1"/>
  <c r="I12" i="16"/>
  <c r="O12" i="16" s="1"/>
  <c r="I9" i="16"/>
  <c r="O9" i="16" s="1"/>
  <c r="I35" i="15"/>
  <c r="O35" i="15" s="1"/>
  <c r="R34" i="15" s="1"/>
  <c r="O34" i="15" s="1"/>
  <c r="I31" i="15"/>
  <c r="O31" i="15" s="1"/>
  <c r="I28" i="15"/>
  <c r="O28" i="15" s="1"/>
  <c r="I24" i="15"/>
  <c r="O24" i="15" s="1"/>
  <c r="I21" i="15"/>
  <c r="O21" i="15" s="1"/>
  <c r="I18" i="15"/>
  <c r="O18" i="15" s="1"/>
  <c r="I15" i="15"/>
  <c r="O15" i="15" s="1"/>
  <c r="I12" i="15"/>
  <c r="O12" i="15" s="1"/>
  <c r="I9" i="15"/>
  <c r="O9" i="15" s="1"/>
  <c r="I24" i="14"/>
  <c r="O24" i="14" s="1"/>
  <c r="I21" i="14"/>
  <c r="O21" i="14" s="1"/>
  <c r="I18" i="14"/>
  <c r="O18" i="14" s="1"/>
  <c r="I15" i="14"/>
  <c r="O15" i="14" s="1"/>
  <c r="I12" i="14"/>
  <c r="O12" i="14" s="1"/>
  <c r="I9" i="14"/>
  <c r="I39" i="13"/>
  <c r="O39" i="13" s="1"/>
  <c r="I36" i="13"/>
  <c r="O36" i="13" s="1"/>
  <c r="I33" i="13"/>
  <c r="O33" i="13" s="1"/>
  <c r="I30" i="13"/>
  <c r="O30" i="13" s="1"/>
  <c r="I27" i="13"/>
  <c r="O27" i="13" s="1"/>
  <c r="I24" i="13"/>
  <c r="O24" i="13" s="1"/>
  <c r="I21" i="13"/>
  <c r="O21" i="13" s="1"/>
  <c r="I18" i="13"/>
  <c r="O18" i="13" s="1"/>
  <c r="I15" i="13"/>
  <c r="O15" i="13" s="1"/>
  <c r="I12" i="13"/>
  <c r="O12" i="13" s="1"/>
  <c r="I9" i="13"/>
  <c r="O9" i="13" s="1"/>
  <c r="I55" i="12"/>
  <c r="O55" i="12" s="1"/>
  <c r="I52" i="12"/>
  <c r="O52" i="12" s="1"/>
  <c r="I49" i="12"/>
  <c r="I45" i="12"/>
  <c r="O45" i="12" s="1"/>
  <c r="I42" i="12"/>
  <c r="O42" i="12" s="1"/>
  <c r="I39" i="12"/>
  <c r="O39" i="12" s="1"/>
  <c r="I36" i="12"/>
  <c r="O36" i="12" s="1"/>
  <c r="I33" i="12"/>
  <c r="O33" i="12" s="1"/>
  <c r="I30" i="12"/>
  <c r="I26" i="12"/>
  <c r="O26" i="12" s="1"/>
  <c r="R25" i="12" s="1"/>
  <c r="O25" i="12" s="1"/>
  <c r="Q25" i="12"/>
  <c r="I25" i="12" s="1"/>
  <c r="I22" i="12"/>
  <c r="O22" i="12" s="1"/>
  <c r="I19" i="12"/>
  <c r="O19" i="12" s="1"/>
  <c r="I16" i="12"/>
  <c r="O16" i="12" s="1"/>
  <c r="I13" i="12"/>
  <c r="O13" i="12" s="1"/>
  <c r="I9" i="12"/>
  <c r="I82" i="11"/>
  <c r="O82" i="11" s="1"/>
  <c r="I79" i="11"/>
  <c r="O79" i="11" s="1"/>
  <c r="I76" i="11"/>
  <c r="O76" i="11" s="1"/>
  <c r="R75" i="11" s="1"/>
  <c r="O75" i="11" s="1"/>
  <c r="I72" i="11"/>
  <c r="O72" i="11" s="1"/>
  <c r="I69" i="11"/>
  <c r="O69" i="11" s="1"/>
  <c r="I66" i="11"/>
  <c r="O66" i="11" s="1"/>
  <c r="I63" i="11"/>
  <c r="O63" i="11" s="1"/>
  <c r="I60" i="11"/>
  <c r="O60" i="11" s="1"/>
  <c r="I57" i="11"/>
  <c r="O57" i="11" s="1"/>
  <c r="I54" i="11"/>
  <c r="O54" i="11" s="1"/>
  <c r="I51" i="11"/>
  <c r="O51" i="11" s="1"/>
  <c r="I48" i="11"/>
  <c r="O48" i="11" s="1"/>
  <c r="I45" i="11"/>
  <c r="O45" i="11" s="1"/>
  <c r="I42" i="11"/>
  <c r="O42" i="11" s="1"/>
  <c r="I39" i="11"/>
  <c r="O39" i="11" s="1"/>
  <c r="I35" i="11"/>
  <c r="O35" i="11" s="1"/>
  <c r="R34" i="11" s="1"/>
  <c r="O34" i="11" s="1"/>
  <c r="I31" i="11"/>
  <c r="O31" i="11" s="1"/>
  <c r="I28" i="11"/>
  <c r="O28" i="11" s="1"/>
  <c r="I25" i="11"/>
  <c r="O25" i="11" s="1"/>
  <c r="I22" i="11"/>
  <c r="O22" i="11" s="1"/>
  <c r="I19" i="11"/>
  <c r="O19" i="11" s="1"/>
  <c r="I16" i="11"/>
  <c r="O16" i="11" s="1"/>
  <c r="I12" i="11"/>
  <c r="O12" i="11" s="1"/>
  <c r="I9" i="11"/>
  <c r="O9" i="11" s="1"/>
  <c r="R8" i="11" s="1"/>
  <c r="O8" i="11" s="1"/>
  <c r="I58" i="10"/>
  <c r="O58" i="10" s="1"/>
  <c r="I55" i="10"/>
  <c r="O55" i="10" s="1"/>
  <c r="I52" i="10"/>
  <c r="O52" i="10" s="1"/>
  <c r="I48" i="10"/>
  <c r="O48" i="10" s="1"/>
  <c r="I45" i="10"/>
  <c r="O45" i="10" s="1"/>
  <c r="I42" i="10"/>
  <c r="O42" i="10" s="1"/>
  <c r="I39" i="10"/>
  <c r="O39" i="10" s="1"/>
  <c r="I36" i="10"/>
  <c r="O36" i="10" s="1"/>
  <c r="I33" i="10"/>
  <c r="O33" i="10" s="1"/>
  <c r="I30" i="10"/>
  <c r="O30" i="10" s="1"/>
  <c r="I26" i="10"/>
  <c r="O26" i="10" s="1"/>
  <c r="R25" i="10" s="1"/>
  <c r="O25" i="10" s="1"/>
  <c r="I22" i="10"/>
  <c r="O22" i="10" s="1"/>
  <c r="I19" i="10"/>
  <c r="O19" i="10" s="1"/>
  <c r="I16" i="10"/>
  <c r="O16" i="10" s="1"/>
  <c r="I13" i="10"/>
  <c r="O13" i="10" s="1"/>
  <c r="I9" i="10"/>
  <c r="O9" i="10" s="1"/>
  <c r="R8" i="10" s="1"/>
  <c r="O8" i="10" s="1"/>
  <c r="I46" i="9"/>
  <c r="O46" i="9" s="1"/>
  <c r="I43" i="9"/>
  <c r="O43" i="9" s="1"/>
  <c r="I40" i="9"/>
  <c r="O40" i="9" s="1"/>
  <c r="I36" i="9"/>
  <c r="O36" i="9" s="1"/>
  <c r="I33" i="9"/>
  <c r="O33" i="9" s="1"/>
  <c r="I30" i="9"/>
  <c r="O30" i="9" s="1"/>
  <c r="I26" i="9"/>
  <c r="O26" i="9" s="1"/>
  <c r="R25" i="9" s="1"/>
  <c r="O25" i="9" s="1"/>
  <c r="I22" i="9"/>
  <c r="O22" i="9" s="1"/>
  <c r="I19" i="9"/>
  <c r="O19" i="9" s="1"/>
  <c r="I15" i="9"/>
  <c r="O15" i="9" s="1"/>
  <c r="I12" i="9"/>
  <c r="O12" i="9" s="1"/>
  <c r="I9" i="9"/>
  <c r="O9" i="9" s="1"/>
  <c r="I72" i="8"/>
  <c r="O72" i="8" s="1"/>
  <c r="I69" i="8"/>
  <c r="O69" i="8" s="1"/>
  <c r="I66" i="8"/>
  <c r="O66" i="8" s="1"/>
  <c r="I62" i="8"/>
  <c r="O62" i="8" s="1"/>
  <c r="I59" i="8"/>
  <c r="O59" i="8" s="1"/>
  <c r="I56" i="8"/>
  <c r="O56" i="8" s="1"/>
  <c r="I53" i="8"/>
  <c r="O53" i="8" s="1"/>
  <c r="I50" i="8"/>
  <c r="O50" i="8" s="1"/>
  <c r="I47" i="8"/>
  <c r="O47" i="8" s="1"/>
  <c r="I43" i="8"/>
  <c r="O43" i="8" s="1"/>
  <c r="I40" i="8"/>
  <c r="O40" i="8" s="1"/>
  <c r="I37" i="8"/>
  <c r="O37" i="8" s="1"/>
  <c r="I34" i="8"/>
  <c r="O34" i="8" s="1"/>
  <c r="I31" i="8"/>
  <c r="O31" i="8" s="1"/>
  <c r="I28" i="8"/>
  <c r="O28" i="8" s="1"/>
  <c r="I25" i="8"/>
  <c r="O25" i="8" s="1"/>
  <c r="I22" i="8"/>
  <c r="O22" i="8" s="1"/>
  <c r="I19" i="8"/>
  <c r="O19" i="8" s="1"/>
  <c r="I16" i="8"/>
  <c r="O16" i="8" s="1"/>
  <c r="I12" i="8"/>
  <c r="O12" i="8" s="1"/>
  <c r="I9" i="8"/>
  <c r="O9" i="8" s="1"/>
  <c r="I168" i="7"/>
  <c r="O168" i="7" s="1"/>
  <c r="I165" i="7"/>
  <c r="O165" i="7" s="1"/>
  <c r="I162" i="7"/>
  <c r="O162" i="7" s="1"/>
  <c r="I159" i="7"/>
  <c r="O159" i="7" s="1"/>
  <c r="I156" i="7"/>
  <c r="O156" i="7" s="1"/>
  <c r="I153" i="7"/>
  <c r="O153" i="7" s="1"/>
  <c r="I150" i="7"/>
  <c r="O150" i="7" s="1"/>
  <c r="I147" i="7"/>
  <c r="O147" i="7" s="1"/>
  <c r="I144" i="7"/>
  <c r="O144" i="7" s="1"/>
  <c r="I141" i="7"/>
  <c r="O141" i="7" s="1"/>
  <c r="I137" i="7"/>
  <c r="O137" i="7" s="1"/>
  <c r="I134" i="7"/>
  <c r="O134" i="7" s="1"/>
  <c r="I131" i="7"/>
  <c r="O131" i="7" s="1"/>
  <c r="R130" i="7" s="1"/>
  <c r="O130" i="7" s="1"/>
  <c r="I127" i="7"/>
  <c r="O127" i="7" s="1"/>
  <c r="I124" i="7"/>
  <c r="O124" i="7" s="1"/>
  <c r="I121" i="7"/>
  <c r="O121" i="7" s="1"/>
  <c r="I118" i="7"/>
  <c r="O118" i="7" s="1"/>
  <c r="I115" i="7"/>
  <c r="O115" i="7" s="1"/>
  <c r="I112" i="7"/>
  <c r="O112" i="7" s="1"/>
  <c r="I109" i="7"/>
  <c r="O109" i="7" s="1"/>
  <c r="I106" i="7"/>
  <c r="O106" i="7" s="1"/>
  <c r="I103" i="7"/>
  <c r="O103" i="7" s="1"/>
  <c r="I100" i="7"/>
  <c r="O100" i="7" s="1"/>
  <c r="I96" i="7"/>
  <c r="O96" i="7" s="1"/>
  <c r="I93" i="7"/>
  <c r="O93" i="7" s="1"/>
  <c r="I89" i="7"/>
  <c r="O89" i="7" s="1"/>
  <c r="I86" i="7"/>
  <c r="O86" i="7" s="1"/>
  <c r="R85" i="7" s="1"/>
  <c r="O85" i="7" s="1"/>
  <c r="I82" i="7"/>
  <c r="O82" i="7" s="1"/>
  <c r="I79" i="7"/>
  <c r="O79" i="7" s="1"/>
  <c r="I76" i="7"/>
  <c r="O76" i="7" s="1"/>
  <c r="I73" i="7"/>
  <c r="O73" i="7" s="1"/>
  <c r="I70" i="7"/>
  <c r="O70" i="7" s="1"/>
  <c r="I67" i="7"/>
  <c r="O67" i="7" s="1"/>
  <c r="I64" i="7"/>
  <c r="O64" i="7" s="1"/>
  <c r="I61" i="7"/>
  <c r="O61" i="7" s="1"/>
  <c r="I58" i="7"/>
  <c r="O58" i="7" s="1"/>
  <c r="I55" i="7"/>
  <c r="O55" i="7" s="1"/>
  <c r="I52" i="7"/>
  <c r="O52" i="7" s="1"/>
  <c r="I49" i="7"/>
  <c r="O49" i="7" s="1"/>
  <c r="I46" i="7"/>
  <c r="O46" i="7" s="1"/>
  <c r="I43" i="7"/>
  <c r="O43" i="7" s="1"/>
  <c r="I40" i="7"/>
  <c r="O40" i="7" s="1"/>
  <c r="I37" i="7"/>
  <c r="O37" i="7" s="1"/>
  <c r="I34" i="7"/>
  <c r="O34" i="7" s="1"/>
  <c r="I31" i="7"/>
  <c r="O31" i="7" s="1"/>
  <c r="I28" i="7"/>
  <c r="O28" i="7" s="1"/>
  <c r="I25" i="7"/>
  <c r="O25" i="7" s="1"/>
  <c r="I22" i="7"/>
  <c r="O22" i="7" s="1"/>
  <c r="I19" i="7"/>
  <c r="O19" i="7" s="1"/>
  <c r="I15" i="7"/>
  <c r="O15" i="7" s="1"/>
  <c r="I12" i="7"/>
  <c r="O12" i="7" s="1"/>
  <c r="I9" i="7"/>
  <c r="O9" i="7" s="1"/>
  <c r="R8" i="7" s="1"/>
  <c r="O8" i="7" s="1"/>
  <c r="I69" i="6"/>
  <c r="O69" i="6" s="1"/>
  <c r="I66" i="6"/>
  <c r="O66" i="6" s="1"/>
  <c r="I63" i="6"/>
  <c r="O63" i="6" s="1"/>
  <c r="I60" i="6"/>
  <c r="O60" i="6" s="1"/>
  <c r="I57" i="6"/>
  <c r="O57" i="6" s="1"/>
  <c r="I54" i="6"/>
  <c r="O54" i="6" s="1"/>
  <c r="I50" i="6"/>
  <c r="O50" i="6" s="1"/>
  <c r="R49" i="6" s="1"/>
  <c r="O49" i="6" s="1"/>
  <c r="Q49" i="6"/>
  <c r="I49" i="6" s="1"/>
  <c r="I46" i="6"/>
  <c r="O46" i="6" s="1"/>
  <c r="R45" i="6" s="1"/>
  <c r="O45" i="6" s="1"/>
  <c r="I42" i="6"/>
  <c r="O42" i="6" s="1"/>
  <c r="I39" i="6"/>
  <c r="O39" i="6" s="1"/>
  <c r="I36" i="6"/>
  <c r="O36" i="6" s="1"/>
  <c r="I33" i="6"/>
  <c r="O33" i="6" s="1"/>
  <c r="I30" i="6"/>
  <c r="O30" i="6" s="1"/>
  <c r="I27" i="6"/>
  <c r="O27" i="6" s="1"/>
  <c r="I24" i="6"/>
  <c r="O24" i="6" s="1"/>
  <c r="R23" i="6" s="1"/>
  <c r="O23" i="6" s="1"/>
  <c r="I20" i="6"/>
  <c r="O20" i="6" s="1"/>
  <c r="R19" i="6" s="1"/>
  <c r="O19" i="6" s="1"/>
  <c r="I16" i="6"/>
  <c r="O16" i="6" s="1"/>
  <c r="R15" i="6" s="1"/>
  <c r="O15" i="6" s="1"/>
  <c r="Q15" i="6"/>
  <c r="I15" i="6"/>
  <c r="I12" i="6"/>
  <c r="O12" i="6" s="1"/>
  <c r="I9" i="6"/>
  <c r="O9" i="6" s="1"/>
  <c r="O198" i="5"/>
  <c r="I195" i="5"/>
  <c r="O195" i="5" s="1"/>
  <c r="I192" i="5"/>
  <c r="O192" i="5" s="1"/>
  <c r="I189" i="5"/>
  <c r="O189" i="5" s="1"/>
  <c r="I186" i="5"/>
  <c r="O186" i="5" s="1"/>
  <c r="I183" i="5"/>
  <c r="O183" i="5" s="1"/>
  <c r="I180" i="5"/>
  <c r="O180" i="5" s="1"/>
  <c r="I177" i="5"/>
  <c r="O177" i="5" s="1"/>
  <c r="I174" i="5"/>
  <c r="O174" i="5" s="1"/>
  <c r="I171" i="5"/>
  <c r="O171" i="5" s="1"/>
  <c r="I168" i="5"/>
  <c r="O168" i="5" s="1"/>
  <c r="I165" i="5"/>
  <c r="O165" i="5" s="1"/>
  <c r="I162" i="5"/>
  <c r="O162" i="5" s="1"/>
  <c r="I159" i="5"/>
  <c r="O159" i="5" s="1"/>
  <c r="I156" i="5"/>
  <c r="O156" i="5" s="1"/>
  <c r="I153" i="5"/>
  <c r="O153" i="5" s="1"/>
  <c r="I149" i="5"/>
  <c r="O149" i="5" s="1"/>
  <c r="I146" i="5"/>
  <c r="O146" i="5" s="1"/>
  <c r="I143" i="5"/>
  <c r="O143" i="5" s="1"/>
  <c r="I140" i="5"/>
  <c r="O140" i="5" s="1"/>
  <c r="I137" i="5"/>
  <c r="O137" i="5" s="1"/>
  <c r="O134" i="5"/>
  <c r="I134" i="5"/>
  <c r="I131" i="5"/>
  <c r="O131" i="5" s="1"/>
  <c r="I127" i="5"/>
  <c r="O127" i="5" s="1"/>
  <c r="I124" i="5"/>
  <c r="O124" i="5" s="1"/>
  <c r="I121" i="5"/>
  <c r="O121" i="5" s="1"/>
  <c r="I118" i="5"/>
  <c r="O118" i="5" s="1"/>
  <c r="I115" i="5"/>
  <c r="O115" i="5" s="1"/>
  <c r="I112" i="5"/>
  <c r="O112" i="5" s="1"/>
  <c r="O109" i="5"/>
  <c r="I109" i="5"/>
  <c r="I106" i="5"/>
  <c r="O106" i="5" s="1"/>
  <c r="O103" i="5"/>
  <c r="I103" i="5"/>
  <c r="I100" i="5"/>
  <c r="O100" i="5" s="1"/>
  <c r="I96" i="5"/>
  <c r="O96" i="5" s="1"/>
  <c r="I93" i="5"/>
  <c r="O93" i="5" s="1"/>
  <c r="I89" i="5"/>
  <c r="O89" i="5" s="1"/>
  <c r="I86" i="5"/>
  <c r="O86" i="5" s="1"/>
  <c r="O82" i="5"/>
  <c r="I82" i="5"/>
  <c r="I79" i="5"/>
  <c r="O79" i="5" s="1"/>
  <c r="I76" i="5"/>
  <c r="O76" i="5" s="1"/>
  <c r="I73" i="5"/>
  <c r="O73" i="5" s="1"/>
  <c r="I70" i="5"/>
  <c r="O70" i="5" s="1"/>
  <c r="I67" i="5"/>
  <c r="O67" i="5" s="1"/>
  <c r="I64" i="5"/>
  <c r="O64" i="5" s="1"/>
  <c r="I61" i="5"/>
  <c r="O61" i="5" s="1"/>
  <c r="O58" i="5"/>
  <c r="I58" i="5"/>
  <c r="I55" i="5"/>
  <c r="O55" i="5" s="1"/>
  <c r="O52" i="5"/>
  <c r="I52" i="5"/>
  <c r="I49" i="5"/>
  <c r="O49" i="5" s="1"/>
  <c r="I46" i="5"/>
  <c r="O46" i="5" s="1"/>
  <c r="I43" i="5"/>
  <c r="O43" i="5" s="1"/>
  <c r="I40" i="5"/>
  <c r="O40" i="5" s="1"/>
  <c r="I37" i="5"/>
  <c r="O37" i="5" s="1"/>
  <c r="O34" i="5"/>
  <c r="I34" i="5"/>
  <c r="I31" i="5"/>
  <c r="O31" i="5" s="1"/>
  <c r="I28" i="5"/>
  <c r="O28" i="5" s="1"/>
  <c r="I25" i="5"/>
  <c r="O25" i="5" s="1"/>
  <c r="I22" i="5"/>
  <c r="O22" i="5" s="1"/>
  <c r="I19" i="5"/>
  <c r="O19" i="5" s="1"/>
  <c r="I15" i="5"/>
  <c r="O15" i="5" s="1"/>
  <c r="I12" i="5"/>
  <c r="O12" i="5" s="1"/>
  <c r="O9" i="5"/>
  <c r="I9" i="5"/>
  <c r="Q8" i="5"/>
  <c r="I8" i="5" s="1"/>
  <c r="O165" i="4"/>
  <c r="I165" i="4"/>
  <c r="I162" i="4"/>
  <c r="O162" i="4" s="1"/>
  <c r="I159" i="4"/>
  <c r="O159" i="4" s="1"/>
  <c r="I156" i="4"/>
  <c r="O156" i="4" s="1"/>
  <c r="I153" i="4"/>
  <c r="O153" i="4" s="1"/>
  <c r="I150" i="4"/>
  <c r="Q140" i="4" s="1"/>
  <c r="I140" i="4" s="1"/>
  <c r="I147" i="4"/>
  <c r="O147" i="4" s="1"/>
  <c r="I144" i="4"/>
  <c r="O144" i="4" s="1"/>
  <c r="O141" i="4"/>
  <c r="I141" i="4"/>
  <c r="I137" i="4"/>
  <c r="O137" i="4" s="1"/>
  <c r="I134" i="4"/>
  <c r="O134" i="4" s="1"/>
  <c r="I131" i="4"/>
  <c r="O127" i="4"/>
  <c r="I127" i="4"/>
  <c r="I124" i="4"/>
  <c r="O124" i="4" s="1"/>
  <c r="I121" i="4"/>
  <c r="O121" i="4" s="1"/>
  <c r="I118" i="4"/>
  <c r="O118" i="4" s="1"/>
  <c r="O115" i="4"/>
  <c r="I115" i="4"/>
  <c r="I112" i="4"/>
  <c r="O112" i="4" s="1"/>
  <c r="I109" i="4"/>
  <c r="O109" i="4" s="1"/>
  <c r="I106" i="4"/>
  <c r="O106" i="4" s="1"/>
  <c r="I103" i="4"/>
  <c r="O103" i="4" s="1"/>
  <c r="I100" i="4"/>
  <c r="Q99" i="4" s="1"/>
  <c r="I99" i="4" s="1"/>
  <c r="I96" i="4"/>
  <c r="O96" i="4" s="1"/>
  <c r="I93" i="4"/>
  <c r="O89" i="4"/>
  <c r="I89" i="4"/>
  <c r="I86" i="4"/>
  <c r="I83" i="4"/>
  <c r="O83" i="4" s="1"/>
  <c r="I79" i="4"/>
  <c r="O79" i="4" s="1"/>
  <c r="O76" i="4"/>
  <c r="I76" i="4"/>
  <c r="I73" i="4"/>
  <c r="O73" i="4" s="1"/>
  <c r="I70" i="4"/>
  <c r="O70" i="4" s="1"/>
  <c r="I67" i="4"/>
  <c r="O67" i="4" s="1"/>
  <c r="O64" i="4"/>
  <c r="I64" i="4"/>
  <c r="I61" i="4"/>
  <c r="O61" i="4" s="1"/>
  <c r="I58" i="4"/>
  <c r="O58" i="4" s="1"/>
  <c r="I55" i="4"/>
  <c r="O55" i="4" s="1"/>
  <c r="I52" i="4"/>
  <c r="O52" i="4" s="1"/>
  <c r="I49" i="4"/>
  <c r="O49" i="4" s="1"/>
  <c r="I46" i="4"/>
  <c r="O46" i="4" s="1"/>
  <c r="I43" i="4"/>
  <c r="O43" i="4" s="1"/>
  <c r="O40" i="4"/>
  <c r="I40" i="4"/>
  <c r="I37" i="4"/>
  <c r="O37" i="4" s="1"/>
  <c r="I34" i="4"/>
  <c r="O34" i="4" s="1"/>
  <c r="I31" i="4"/>
  <c r="O31" i="4" s="1"/>
  <c r="O28" i="4"/>
  <c r="I28" i="4"/>
  <c r="I25" i="4"/>
  <c r="O25" i="4" s="1"/>
  <c r="I22" i="4"/>
  <c r="O22" i="4" s="1"/>
  <c r="I19" i="4"/>
  <c r="O15" i="4"/>
  <c r="I15" i="4"/>
  <c r="I12" i="4"/>
  <c r="Q8" i="4" s="1"/>
  <c r="I8" i="4" s="1"/>
  <c r="I9" i="4"/>
  <c r="O9" i="4" s="1"/>
  <c r="I32" i="3"/>
  <c r="O32" i="3" s="1"/>
  <c r="I29" i="3"/>
  <c r="O29" i="3" s="1"/>
  <c r="I26" i="3"/>
  <c r="O26" i="3" s="1"/>
  <c r="Q25" i="3"/>
  <c r="I25" i="3" s="1"/>
  <c r="I22" i="3"/>
  <c r="O22" i="3" s="1"/>
  <c r="O19" i="3"/>
  <c r="I19" i="3"/>
  <c r="I16" i="3"/>
  <c r="I12" i="3"/>
  <c r="O12" i="3" s="1"/>
  <c r="Q8" i="3"/>
  <c r="I8" i="3" s="1"/>
  <c r="O30" i="2"/>
  <c r="I27" i="2"/>
  <c r="O27" i="2" s="1"/>
  <c r="I24" i="2"/>
  <c r="O24" i="2" s="1"/>
  <c r="I21" i="2"/>
  <c r="O21" i="2" s="1"/>
  <c r="I18" i="2"/>
  <c r="I15" i="2"/>
  <c r="O15" i="2" s="1"/>
  <c r="I9" i="2"/>
  <c r="O9" i="2" s="1"/>
  <c r="R12" i="12" l="1"/>
  <c r="O12" i="12" s="1"/>
  <c r="Q8" i="17"/>
  <c r="I8" i="17" s="1"/>
  <c r="R8" i="15"/>
  <c r="O8" i="15" s="1"/>
  <c r="Q34" i="15"/>
  <c r="I34" i="15" s="1"/>
  <c r="R12" i="10"/>
  <c r="O12" i="10" s="1"/>
  <c r="Q25" i="10"/>
  <c r="I25" i="10" s="1"/>
  <c r="Q29" i="9"/>
  <c r="I29" i="9" s="1"/>
  <c r="Q25" i="9"/>
  <c r="I25" i="9" s="1"/>
  <c r="Q39" i="9"/>
  <c r="I39" i="9" s="1"/>
  <c r="Q8" i="9"/>
  <c r="I8" i="9" s="1"/>
  <c r="R8" i="9"/>
  <c r="O8" i="9" s="1"/>
  <c r="R8" i="8"/>
  <c r="O8" i="8" s="1"/>
  <c r="R65" i="8"/>
  <c r="O65" i="8" s="1"/>
  <c r="Q85" i="7"/>
  <c r="I85" i="7" s="1"/>
  <c r="Q130" i="7"/>
  <c r="I130" i="7" s="1"/>
  <c r="Q92" i="7"/>
  <c r="I92" i="7" s="1"/>
  <c r="R92" i="7"/>
  <c r="O92" i="7" s="1"/>
  <c r="Q19" i="6"/>
  <c r="I19" i="6" s="1"/>
  <c r="Q45" i="6"/>
  <c r="I45" i="6" s="1"/>
  <c r="R8" i="5"/>
  <c r="O8" i="5" s="1"/>
  <c r="R85" i="5"/>
  <c r="O85" i="5" s="1"/>
  <c r="R92" i="5"/>
  <c r="O92" i="5" s="1"/>
  <c r="Q130" i="4"/>
  <c r="I130" i="4" s="1"/>
  <c r="Q18" i="4"/>
  <c r="I18" i="4" s="1"/>
  <c r="I3" i="4" s="1"/>
  <c r="C12" i="1" s="1"/>
  <c r="Q82" i="4"/>
  <c r="I82" i="4" s="1"/>
  <c r="Q92" i="4"/>
  <c r="I92" i="4" s="1"/>
  <c r="R25" i="3"/>
  <c r="O25" i="3" s="1"/>
  <c r="Q15" i="3"/>
  <c r="I15" i="3" s="1"/>
  <c r="Q8" i="2"/>
  <c r="I8" i="2" s="1"/>
  <c r="I3" i="2" s="1"/>
  <c r="C10" i="1" s="1"/>
  <c r="R130" i="5"/>
  <c r="O130" i="5" s="1"/>
  <c r="R99" i="5"/>
  <c r="O99" i="5" s="1"/>
  <c r="C11" i="1"/>
  <c r="R18" i="5"/>
  <c r="O18" i="5" s="1"/>
  <c r="O16" i="3"/>
  <c r="R15" i="3" s="1"/>
  <c r="O15" i="3" s="1"/>
  <c r="O12" i="4"/>
  <c r="R8" i="4" s="1"/>
  <c r="O8" i="4" s="1"/>
  <c r="O19" i="4"/>
  <c r="R18" i="4" s="1"/>
  <c r="O18" i="4" s="1"/>
  <c r="O86" i="4"/>
  <c r="R82" i="4" s="1"/>
  <c r="O82" i="4" s="1"/>
  <c r="O93" i="4"/>
  <c r="R92" i="4" s="1"/>
  <c r="O92" i="4" s="1"/>
  <c r="O100" i="4"/>
  <c r="R99" i="4" s="1"/>
  <c r="O99" i="4" s="1"/>
  <c r="O131" i="4"/>
  <c r="R130" i="4" s="1"/>
  <c r="O130" i="4" s="1"/>
  <c r="O150" i="4"/>
  <c r="R140" i="4" s="1"/>
  <c r="O140" i="4" s="1"/>
  <c r="Q38" i="11"/>
  <c r="I38" i="11" s="1"/>
  <c r="O9" i="3"/>
  <c r="R8" i="3" s="1"/>
  <c r="O8" i="3" s="1"/>
  <c r="O2" i="3" s="1"/>
  <c r="D11" i="1" s="1"/>
  <c r="Q18" i="5"/>
  <c r="I18" i="5" s="1"/>
  <c r="Q85" i="5"/>
  <c r="I85" i="5" s="1"/>
  <c r="Q92" i="5"/>
  <c r="I92" i="5" s="1"/>
  <c r="Q99" i="5"/>
  <c r="I99" i="5" s="1"/>
  <c r="Q130" i="5"/>
  <c r="I130" i="5" s="1"/>
  <c r="Q152" i="5"/>
  <c r="I152" i="5" s="1"/>
  <c r="Q8" i="8"/>
  <c r="I8" i="8" s="1"/>
  <c r="Q46" i="8"/>
  <c r="I46" i="8" s="1"/>
  <c r="Q65" i="8"/>
  <c r="I65" i="8" s="1"/>
  <c r="R39" i="9"/>
  <c r="O39" i="9" s="1"/>
  <c r="Q12" i="10"/>
  <c r="I12" i="10" s="1"/>
  <c r="Q8" i="11"/>
  <c r="I8" i="11" s="1"/>
  <c r="R38" i="11"/>
  <c r="O38" i="11" s="1"/>
  <c r="Q8" i="13"/>
  <c r="I8" i="13" s="1"/>
  <c r="I3" i="13" s="1"/>
  <c r="C21" i="1" s="1"/>
  <c r="R8" i="17"/>
  <c r="O8" i="17" s="1"/>
  <c r="O2" i="17" s="1"/>
  <c r="D25" i="1" s="1"/>
  <c r="O18" i="2"/>
  <c r="R8" i="2" s="1"/>
  <c r="O8" i="2" s="1"/>
  <c r="O2" i="2" s="1"/>
  <c r="D10" i="1" s="1"/>
  <c r="R152" i="5"/>
  <c r="O152" i="5" s="1"/>
  <c r="R46" i="8"/>
  <c r="O46" i="8" s="1"/>
  <c r="Q29" i="10"/>
  <c r="I29" i="10" s="1"/>
  <c r="R8" i="13"/>
  <c r="O8" i="13" s="1"/>
  <c r="O2" i="13" s="1"/>
  <c r="D21" i="1" s="1"/>
  <c r="O25" i="16"/>
  <c r="R24" i="16" s="1"/>
  <c r="O24" i="16" s="1"/>
  <c r="Q24" i="16"/>
  <c r="I24" i="16" s="1"/>
  <c r="Q18" i="7"/>
  <c r="I18" i="7" s="1"/>
  <c r="Q99" i="7"/>
  <c r="I99" i="7" s="1"/>
  <c r="R29" i="10"/>
  <c r="O29" i="10" s="1"/>
  <c r="O2" i="10" s="1"/>
  <c r="D18" i="1" s="1"/>
  <c r="Q51" i="10"/>
  <c r="I51" i="10" s="1"/>
  <c r="Q8" i="16"/>
  <c r="I8" i="16" s="1"/>
  <c r="Q44" i="16"/>
  <c r="I44" i="16" s="1"/>
  <c r="O9" i="14"/>
  <c r="R8" i="14" s="1"/>
  <c r="O8" i="14" s="1"/>
  <c r="O2" i="14" s="1"/>
  <c r="D22" i="1" s="1"/>
  <c r="Q8" i="14"/>
  <c r="I8" i="14" s="1"/>
  <c r="I3" i="14" s="1"/>
  <c r="C22" i="1" s="1"/>
  <c r="Q8" i="6"/>
  <c r="I8" i="6" s="1"/>
  <c r="R18" i="7"/>
  <c r="O18" i="7" s="1"/>
  <c r="R99" i="7"/>
  <c r="O99" i="7" s="1"/>
  <c r="Q140" i="7"/>
  <c r="I140" i="7" s="1"/>
  <c r="Q18" i="9"/>
  <c r="I18" i="9" s="1"/>
  <c r="I3" i="9" s="1"/>
  <c r="C17" i="1" s="1"/>
  <c r="R29" i="9"/>
  <c r="O29" i="9" s="1"/>
  <c r="R51" i="10"/>
  <c r="O51" i="10" s="1"/>
  <c r="O9" i="12"/>
  <c r="R8" i="12" s="1"/>
  <c r="O8" i="12" s="1"/>
  <c r="Q8" i="12"/>
  <c r="I8" i="12" s="1"/>
  <c r="R8" i="16"/>
  <c r="O8" i="16" s="1"/>
  <c r="R44" i="16"/>
  <c r="O44" i="16" s="1"/>
  <c r="R8" i="6"/>
  <c r="O8" i="6" s="1"/>
  <c r="Q53" i="6"/>
  <c r="I53" i="6" s="1"/>
  <c r="R140" i="7"/>
  <c r="O140" i="7" s="1"/>
  <c r="Q15" i="8"/>
  <c r="I15" i="8" s="1"/>
  <c r="R18" i="9"/>
  <c r="O18" i="9" s="1"/>
  <c r="Q15" i="11"/>
  <c r="I15" i="11" s="1"/>
  <c r="Q34" i="11"/>
  <c r="I34" i="11" s="1"/>
  <c r="O49" i="12"/>
  <c r="R48" i="12" s="1"/>
  <c r="O48" i="12" s="1"/>
  <c r="Q48" i="12"/>
  <c r="I48" i="12" s="1"/>
  <c r="Q27" i="15"/>
  <c r="I27" i="15" s="1"/>
  <c r="Q21" i="17"/>
  <c r="I21" i="17" s="1"/>
  <c r="I3" i="17" s="1"/>
  <c r="C25" i="1" s="1"/>
  <c r="E25" i="1" s="1"/>
  <c r="Q23" i="6"/>
  <c r="I23" i="6" s="1"/>
  <c r="R53" i="6"/>
  <c r="O53" i="6" s="1"/>
  <c r="Q8" i="7"/>
  <c r="I8" i="7" s="1"/>
  <c r="R15" i="8"/>
  <c r="O15" i="8" s="1"/>
  <c r="Q8" i="10"/>
  <c r="I8" i="10" s="1"/>
  <c r="R15" i="11"/>
  <c r="O15" i="11" s="1"/>
  <c r="O2" i="11" s="1"/>
  <c r="D19" i="1" s="1"/>
  <c r="Q75" i="11"/>
  <c r="I75" i="11" s="1"/>
  <c r="Q12" i="12"/>
  <c r="I12" i="12" s="1"/>
  <c r="O30" i="12"/>
  <c r="R29" i="12" s="1"/>
  <c r="O29" i="12" s="1"/>
  <c r="Q29" i="12"/>
  <c r="I29" i="12" s="1"/>
  <c r="Q8" i="15"/>
  <c r="I8" i="15" s="1"/>
  <c r="R27" i="15"/>
  <c r="O27" i="15" s="1"/>
  <c r="O2" i="15" s="1"/>
  <c r="D23" i="1" s="1"/>
  <c r="I3" i="16" l="1"/>
  <c r="C24" i="1" s="1"/>
  <c r="E24" i="1" s="1"/>
  <c r="O2" i="16"/>
  <c r="D24" i="1" s="1"/>
  <c r="E22" i="1"/>
  <c r="O2" i="9"/>
  <c r="D17" i="1" s="1"/>
  <c r="O2" i="8"/>
  <c r="D16" i="1" s="1"/>
  <c r="I3" i="7"/>
  <c r="C15" i="1" s="1"/>
  <c r="O2" i="7"/>
  <c r="D15" i="1" s="1"/>
  <c r="O2" i="5"/>
  <c r="D13" i="1" s="1"/>
  <c r="I3" i="5"/>
  <c r="C13" i="1" s="1"/>
  <c r="E13" i="1" s="1"/>
  <c r="O2" i="4"/>
  <c r="D12" i="1" s="1"/>
  <c r="E12" i="1" s="1"/>
  <c r="E10" i="1"/>
  <c r="E17" i="1"/>
  <c r="O2" i="6"/>
  <c r="D14" i="1" s="1"/>
  <c r="I3" i="10"/>
  <c r="C18" i="1" s="1"/>
  <c r="E18" i="1" s="1"/>
  <c r="I3" i="11"/>
  <c r="E19" i="1" s="1"/>
  <c r="E15" i="1"/>
  <c r="I3" i="12"/>
  <c r="C20" i="1" s="1"/>
  <c r="I3" i="6"/>
  <c r="C14" i="1" s="1"/>
  <c r="O2" i="12"/>
  <c r="D20" i="1" s="1"/>
  <c r="I3" i="8"/>
  <c r="C16" i="1" s="1"/>
  <c r="E11" i="1"/>
  <c r="E21" i="1"/>
  <c r="I3" i="15"/>
  <c r="C23" i="1" s="1"/>
  <c r="E23" i="1" s="1"/>
  <c r="E16" i="1" l="1"/>
  <c r="E14" i="1"/>
  <c r="C6" i="1"/>
  <c r="E20" i="1"/>
  <c r="C7" i="1" l="1"/>
</calcChain>
</file>

<file path=xl/sharedStrings.xml><?xml version="1.0" encoding="utf-8"?>
<sst xmlns="http://schemas.openxmlformats.org/spreadsheetml/2006/main" count="4572" uniqueCount="828">
  <si>
    <t>Rekapitulace ceny</t>
  </si>
  <si>
    <t>Stavba: 19-097 - II/121 Votice, ul. Husova</t>
  </si>
  <si>
    <t>Varianta: 04 - PDPS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</si>
  <si>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</si>
  <si>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</si>
  <si>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</si>
  <si>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</si>
  <si>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</si>
  <si>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</si>
  <si>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</si>
  <si>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</si>
  <si>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</si>
  <si>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</si>
  <si>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</si>
  <si>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19-097</t>
  </si>
  <si>
    <t>II/121 Votice, ul. Husova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</si>
  <si>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</si>
  <si>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</si>
  <si>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</si>
  <si>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</si>
  <si>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</si>
  <si>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</si>
  <si>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</si>
  <si>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</si>
  <si>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</si>
  <si>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</si>
  <si>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</si>
  <si>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</si>
  <si>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</si>
  <si>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</si>
  <si>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</si>
  <si>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</si>
  <si>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</si>
  <si>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</si>
  <si>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</si>
  <si>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</si>
  <si>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</si>
  <si>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</si>
  <si>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</si>
  <si>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</si>
  <si>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</si>
  <si>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</si>
  <si>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</si>
  <si>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</si>
  <si>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</si>
  <si>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</si>
  <si>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</si>
  <si>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</si>
  <si>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</si>
  <si>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</si>
  <si>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</si>
  <si>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VV</t>
  </si>
  <si>
    <t>1=1.000 [A]</t>
  </si>
  <si>
    <t>02910</t>
  </si>
  <si>
    <t>OSTATNÍ POŽADAVKY - ZEMĚMĚŘIČSKÁ MĚŘENÍ</t>
  </si>
  <si>
    <t>Zaměření skutečného provedení díla ke kolaudaci stavby v délce stavby  
3x tištěné paré + 1x CD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</si>
  <si>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</si>
  <si>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</si>
  <si>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</si>
  <si>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
užívání a řádnému předání dokončeného díla.Vytyčení stavby (3x tištěná, 1xCD), zřízení vytyčovací sítě stavby</t>
  </si>
  <si>
    <t>b</t>
  </si>
  <si>
    <t>Geometrický oddělovací plán pro majetkové vypořádání vlastnických vztahů a případných věcných břemen</t>
  </si>
  <si>
    <t>3 vlastníci, každý GP 12x tiskem  
1=1.000 [A]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</si>
  <si>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</si>
  <si>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</si>
  <si>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</si>
  <si>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02943</t>
  </si>
  <si>
    <t>OSTATNÍ POŽADAVKY - VYPRACOVÁNÍ RDS</t>
  </si>
  <si>
    <t>Realizační dokumentace objektů stavby, přechodné úpravy DIO, stanovení místní úpravy DZ po stavbě ( tiskem 4x + 1x CD). 
Včetně koordinace se souvisejícími záměry dle souhrnné TZ 
Obsah dle směrnice pro dokumentaci staveb PK, v souladu s PDPS, Řeší podrobnosti pro kvalitní a bezpečné zhotovení stavby.  
Vypracuje autorizovaná osoba. Odsouhlasí správce stavby. Havarijní a povodňový plán. Tiskem 2x. Zadavatel poskytne dokumnetaci v otevřeném formátu *DWG.</t>
  </si>
  <si>
    <t>7</t>
  </si>
  <si>
    <t>02946</t>
  </si>
  <si>
    <t>OSTAT POŽADAVKY - FOTODOKUMENTACE</t>
  </si>
  <si>
    <t>Fotodokumentace stavby 
- 2x měsíčně sada barevných fotografií v tištěné i elektronické formě + zpráva o průběhu stavby 
- 3x závěřečná fotodokumentace v albu s popisem v tištěné i elektronické formě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</si>
  <si>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1=1.000 [A]</t>
  </si>
  <si>
    <t>8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</si>
  <si>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</si>
  <si>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</si>
  <si>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</si>
  <si>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</t>
  </si>
  <si>
    <t>2=2.000 [A]</t>
  </si>
  <si>
    <t>SO 001</t>
  </si>
  <si>
    <t>Příprava území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</si>
  <si>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</si>
  <si>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</si>
  <si>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vedení, vodovod, v trase příčné přechody. Přechody nutno ochránit. Zajištění stavby proti škodám na okolních pozemcích a objektech.</t>
  </si>
  <si>
    <t>03760</t>
  </si>
  <si>
    <t>POMOC PRÁCE ZAJIŠŤ NEBO ZŘÍZ JÍMKY, STAV JÁMY A ŠACHTY</t>
  </si>
  <si>
    <t>ručně kopané sondy pro upřesnění polohy sítí</t>
  </si>
  <si>
    <t>Zemní práce</t>
  </si>
  <si>
    <t>11120</t>
  </si>
  <si>
    <t>ODSTRANĚNÍ KŘOVIN</t>
  </si>
  <si>
    <t>M2</t>
  </si>
  <si>
    <t>včetně odvozu a štěpkování</t>
  </si>
  <si>
    <t>2*35=70.000 [A]</t>
  </si>
  <si>
    <t>184721</t>
  </si>
  <si>
    <t>ZDRAVOTNÍ ŘEZ VĚTVÍ STROMŮ KMENE D DO 50CM</t>
  </si>
  <si>
    <t>prořezání ponechávaných stromů pro zajištění průjezdného průřezu nebo na hranicích stavby</t>
  </si>
  <si>
    <t>10*3=30.000 [A]</t>
  </si>
  <si>
    <t>18481</t>
  </si>
  <si>
    <t>OCHRANA STROMŮ BEDNĚNÍM</t>
  </si>
  <si>
    <t>ochrana ponechávaných stromů  a dřevin dle ČSN 83 9061</t>
  </si>
  <si>
    <t>ponechané stromy v rozsahu stavby  
5*5*0,2*2=10.000 [A]</t>
  </si>
  <si>
    <t>Ostatní konstrukce a práce</t>
  </si>
  <si>
    <t>914123</t>
  </si>
  <si>
    <t>DOPRAVNÍ ZNAČKY ZÁKLADNÍ VELIKOSTI OCELOVÉ FÓLIE TŘ 1 - DEMONTÁŽ</t>
  </si>
  <si>
    <t>dle stávajícího stavu  
na II/121 37=37.000 [A] 
na III/12148 11=11.000 [B] 
Celkem: A+B=48.000 [C]</t>
  </si>
  <si>
    <t>914913</t>
  </si>
  <si>
    <t>SLOUPKY A STOJKY DZ Z OCEL TRUBEK ZABETON DEMONTÁŽ</t>
  </si>
  <si>
    <t>dle stávajícího stavu  
na II/121 25=25.000 [A] 
na III/12148 7=7.000 [B] 
Celkem: A+B=32.000 [C]</t>
  </si>
  <si>
    <t>916111</t>
  </si>
  <si>
    <t>R</t>
  </si>
  <si>
    <t>DOPRAV SVĚTLO VÝSTRAŽ SAMOSTATNÉ</t>
  </si>
  <si>
    <t>ochrana a zajištění výstražných návěstidel pro výjezd vozidel HZS</t>
  </si>
  <si>
    <t>SO 101</t>
  </si>
  <si>
    <t>Silnice II/121 km 58,640 - 58,940</t>
  </si>
  <si>
    <t>014112</t>
  </si>
  <si>
    <t>POPLATKY ZA SKLÁDKU TYP S-IO (INERTNÍ ODPAD)</t>
  </si>
  <si>
    <t>T</t>
  </si>
  <si>
    <t>suť, kámen, beton</t>
  </si>
  <si>
    <t>pol. 11332  312*1,9=592.800 [A] 
pol. 11334 18,0*2,2=39.600 [B] 
pol. 11337b 61,4*2,2=135.080 [C] 
pol. 11352 193,0*0,150*0,30*2,4=20.844 [D] 
pol. 96615: 1,0*2,5=2.500 [E] 
Celkem: A+B+C+D+E=790.824 [F]</t>
  </si>
  <si>
    <t>014122</t>
  </si>
  <si>
    <t>POPLATKY ZA SKLÁDKU TYP S-OO (OSTATNÍ ODPAD)</t>
  </si>
  <si>
    <t>zemina</t>
  </si>
  <si>
    <t>pol. 12373 195*1,9=370.500 [A] 
pol. 12924 172*0,15*1,9=49.020 [B] 
pol. 12930A 25,4*1,9=48.260 [C] 
pol. 13273 37,8*1,9=71.820 [D] 
Celkem: A+B+C+D=539.600 [E]</t>
  </si>
  <si>
    <t>014201</t>
  </si>
  <si>
    <t>POPLATKY ZA ZEMNÍK - ZEMINA</t>
  </si>
  <si>
    <t>M3</t>
  </si>
  <si>
    <t>zemina   pro pol. 173103 
nenamrzavý, nesoudržný materiál podmínečně vhodný dle ČSN 736133</t>
  </si>
  <si>
    <t>47,250=47.250 [A]</t>
  </si>
  <si>
    <t>11332</t>
  </si>
  <si>
    <t>ODSTRANĚNÍ PODKLADŮ ZPEVNĚNÝCH PLOCH Z KAMENIVA NESTMELENÉHO</t>
  </si>
  <si>
    <t>stávající podkladní vrstvy ze ŠD a ŠP včetně výplňového materiálu - na trvalou skládku</t>
  </si>
  <si>
    <t>dle situace a průzkůmů 
plošně 1947*0,10*1,10=214.170 [A]  včetně rozšíření proti teoretické ploše krytu 
v ploše lokálních sanací v ploše skladby A  (1950)*0,200*0,25=97.500 [B] 
Celkem: A+B=311.670 [C]</t>
  </si>
  <si>
    <t>11334</t>
  </si>
  <si>
    <t>ODSTRANĚNÍ PODKLADU ZPEVNĚNÝCH PLOCH S CEMENT POJIVEM</t>
  </si>
  <si>
    <t>vrstvy stávajícího KSC - na trvalou skládku</t>
  </si>
  <si>
    <t>dle situace a průzkůmů 
lokálně v místě historických oprav IS  100*0,180=18.000 [A]</t>
  </si>
  <si>
    <t>11337</t>
  </si>
  <si>
    <t>ODSTRANĚNÍ PODKLADU ZPEVNĚNÝCH PLOCH Z DLAŽEBNÍCH KOSTEK</t>
  </si>
  <si>
    <t>odstranění stávající dlažby pod HAV  
použitelný materiál - bez odvozu, odkup zhotovitele</t>
  </si>
  <si>
    <t>dle situace a průzkumů 
1950*0,100*1,05=204.750 [A]  s teoretickým rozšířením proti ploše krytu 
předpoklad odkup 70% 0,70*a=143.325 [C]</t>
  </si>
  <si>
    <t>odstranění stávající dlažby pod HAV  
znečištěný a nepoužitelný materiál - na trvalou skládku</t>
  </si>
  <si>
    <t>dle situace a průzkumů 
1950*0,100*1,05=204.750 [A]  s teoretickým rozšířením proti ploše krytu 
předpoklad na skládku 30% 0,30*a=61.425 [C]</t>
  </si>
  <si>
    <t>11352</t>
  </si>
  <si>
    <t>ODSTRANĚNÍ CHODNÍKOVÝCH A SILNIČNÍCH OBRUBNÍKŮ BETONOVÝCH</t>
  </si>
  <si>
    <t>M</t>
  </si>
  <si>
    <t>odstranění, na skládku</t>
  </si>
  <si>
    <t>dle situace 
111+3,0+5,0+74,0=193.000 [A]</t>
  </si>
  <si>
    <t>11353</t>
  </si>
  <si>
    <t>ODSTRANĚNÍ CHODNÍKOVÝCH KAMENNÝCH OBRUBNÍKŮ</t>
  </si>
  <si>
    <t>bez odvozu, odkup zhotovitele</t>
  </si>
  <si>
    <t>74,0=74.000 [A]</t>
  </si>
  <si>
    <t>11372</t>
  </si>
  <si>
    <t>FRÉZOVÁNÍ ZPEVNĚNÝCH PLOCH ASFALTOVÝCH</t>
  </si>
  <si>
    <t>odstranění stávajících živičných vrstev vč. zazubení stávajících vrstev v místě napojení - kvalitativní třída ZAS-T1  
bez odvozu, odkup zhotovitelem</t>
  </si>
  <si>
    <t>dle situace a průzkumů 
1947=1 947.000 [A] 
a*0,100=194.700 [B]</t>
  </si>
  <si>
    <t>11</t>
  </si>
  <si>
    <t>113766</t>
  </si>
  <si>
    <t>FRÉZOVÁNÍ DRÁŽKY PRŮŘEZU DO 800MM2 V ASFALTOVÉ VOZOVCE</t>
  </si>
  <si>
    <t>komůrka dle VL 211.07 pro zálivku za horka 
včetně poplatku za skládku</t>
  </si>
  <si>
    <t>začátek a konec úseku 6,5+6,5 =13.000 [A] 
podélné spáry podél přídlažby a rigolů 46,5+69=115.500 [B] 
Celkem: A+B=128.500 [C]</t>
  </si>
  <si>
    <t>12</t>
  </si>
  <si>
    <t>12373</t>
  </si>
  <si>
    <t>ODKOP PRO SPOD STAVBU SILNIC A ŽELEZNIC TŘ. I</t>
  </si>
  <si>
    <t>Včetně odvozu na trvalou skládku</t>
  </si>
  <si>
    <t>dle situace a VPŘ 
v ploše lokálních sanací v ploše skladby A  (1950)*0,20=390.000 [A]   
uvažováno v ploše 20% skladby A 
a*0,500=195.000 [E]</t>
  </si>
  <si>
    <t>13</t>
  </si>
  <si>
    <t>12573</t>
  </si>
  <si>
    <t>VYKOPÁVKY ZE ZEMNÍKŮ A SKLÁDEK TŘ. I</t>
  </si>
  <si>
    <t>zemina ze zemníku  pro pol. 173103, odvoz na stavbu</t>
  </si>
  <si>
    <t>31,5=31.500 [A]</t>
  </si>
  <si>
    <t>14</t>
  </si>
  <si>
    <t>zpětné natěžení ornice z reprofilace příkopů</t>
  </si>
  <si>
    <t>pro pol. 18220 556*0,1=55.600 [A]</t>
  </si>
  <si>
    <t>15</t>
  </si>
  <si>
    <t>12924</t>
  </si>
  <si>
    <t>ČIŠTĚNÍ KRAJNIC OD NÁNOSU TL. DO 200MM</t>
  </si>
  <si>
    <t>seříznutí stávajících krajnic, tl.150 mm, na skládku</t>
  </si>
  <si>
    <t>dle situace a VPŘ 
112,0+60=172.000 [A]</t>
  </si>
  <si>
    <t>16</t>
  </si>
  <si>
    <t>12930</t>
  </si>
  <si>
    <t>ČIŠTĚNÍ PŘÍKOPŮ OD NÁNOSU</t>
  </si>
  <si>
    <t>reprofilace příkopů a navazujícího terénu, množství 0,3 m3/m, nevyužitelný přebytek - odvoz na skládku</t>
  </si>
  <si>
    <t>dle situace 
celková délka reprofilace 112+158=270.000 [A]   
výpočet přebytku při předpokladu 0,3 m3/bm a využití materiálu na zpětné ohumusování 
a*0,3-556*0,10=25.400 [B]</t>
  </si>
  <si>
    <t>17</t>
  </si>
  <si>
    <t>množství 0,3 m3/m, na mezideponii</t>
  </si>
  <si>
    <t>materiál z reprofilace pro zpětné ohumusování  
(556)*0,10=55.600 [A]</t>
  </si>
  <si>
    <t>18</t>
  </si>
  <si>
    <t>13273</t>
  </si>
  <si>
    <t>HLOUBENÍ RÝH ŠÍŘ DO 2M PAŽ I NEPAŽ TŘ. I</t>
  </si>
  <si>
    <t>výkopy rýh pro kanalizaci, vše se odveze na trvalou skládku, vč. rozšíření a prohl. pro vpusti a šachty</t>
  </si>
  <si>
    <t>dle výkazu výkopu rýh  
(31,1)=31.100 [A] 
rozšíření pro vpusti: 
1,8*0,65*(1,3)*2=3.042 [B] 
prohloubení pro vpusti: 
1,8*1,8*0,57*2=3.694 [C] 
Celkem: A+B+C=37.836 [D]</t>
  </si>
  <si>
    <t>19</t>
  </si>
  <si>
    <t>17120</t>
  </si>
  <si>
    <t>ULOŽENÍ SYPANINY DO NÁSYPŮ A NA SKLÁDKY BEZ ZHUTNĚNÍ</t>
  </si>
  <si>
    <t>uložení materiálu z reprofilace příkopů pro využití na ohumusování</t>
  </si>
  <si>
    <t>pol. 12930 35=35.000 [A]</t>
  </si>
  <si>
    <t>20</t>
  </si>
  <si>
    <t>173103</t>
  </si>
  <si>
    <t>ZEMNÍ KRAJNICE A DOSYPÁVKY SE ZHUT DO 100% PS</t>
  </si>
  <si>
    <t>zásyp vhodnou nenamrzavou zeminou, se zhutněním min. 98% PS</t>
  </si>
  <si>
    <t>dle situace a VPŘ 
klín pod krajnici 0,7*0,25=0.175 [A] 
délky úseků 112+158=270.000 [B] 
a*b=47.250 [C]</t>
  </si>
  <si>
    <t>21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</si>
  <si>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</si>
  <si>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</si>
  <si>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</si>
  <si>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Zpětný zásyp 
přípojky DN 200 18,1=18.100 [A]</t>
  </si>
  <si>
    <t>22</t>
  </si>
  <si>
    <t>17581</t>
  </si>
  <si>
    <t>OBSYP POTRUBÍ A OBJEKTŮ Z NAKUPOVANÝCH MATERIÁLŮ</t>
  </si>
  <si>
    <t>frakce 0-8 mm, vč. ztratného a zhutnění</t>
  </si>
  <si>
    <t>Obsyp potrubí 
přípojky DN 200 10,2=10.200 [A]</t>
  </si>
  <si>
    <t>23</t>
  </si>
  <si>
    <t>18110</t>
  </si>
  <si>
    <t>ÚPRAVA PLÁNĚ SE ZHUTNĚNÍM V HORNINĚ TŘ. I</t>
  </si>
  <si>
    <t>dle situace a VPŘ 
v ploše skladby A  (1570+1500+2880)*1,25=7 437.500 [A]  včetně rozšíření proti teoretické ploše krytu</t>
  </si>
  <si>
    <t>24</t>
  </si>
  <si>
    <t>18220</t>
  </si>
  <si>
    <t>ROZPROSTŘENÍ ORNICE VE SVAHU</t>
  </si>
  <si>
    <t>zpětné rozprostření ornice v prostorech dotčených stavbou 
využit materiál z reprofilace svahů a příkopů</t>
  </si>
  <si>
    <t>dle situace 
(320+236)*0,10=55.600 [A]</t>
  </si>
  <si>
    <t>Základy</t>
  </si>
  <si>
    <t>25</t>
  </si>
  <si>
    <t>212645</t>
  </si>
  <si>
    <t>TRATIVODY KOMPL Z TRUB Z PLAST HM DN DO 200MM, RÝHA TŘ I</t>
  </si>
  <si>
    <t>víceúčelová trubka s horní perforací DN 200, těsnící vrtva jíl, obsyp 8/16, rýha 0,40x0,60</t>
  </si>
  <si>
    <t>dle situace a VPŘ 
133=133.000 [A]</t>
  </si>
  <si>
    <t>26</t>
  </si>
  <si>
    <t>21361</t>
  </si>
  <si>
    <t>DRENÁŽNÍ VRSTVY Z GEOTEXTILIE</t>
  </si>
  <si>
    <t>separační geotextílie na pláni nebo parapláni, CBR &gt; 3kN, pevnost v tahu &gt; 5kN/m, průtažnost &gt; 10 % 
dle TP 97</t>
  </si>
  <si>
    <t>dle situace a VPŘ 
v ploše skladby A  (1950)*1,25=2 437.500 [A]  včetně rozšíření proti teoretické ploše krytu</t>
  </si>
  <si>
    <t>27</t>
  </si>
  <si>
    <t>21450</t>
  </si>
  <si>
    <t>SANAČNÍ VRSTVY Z KAMENIVA</t>
  </si>
  <si>
    <t>vrstvy pro sanaci AZ</t>
  </si>
  <si>
    <t>v ploše lokálních sanací v ploše skladby A  (1950)*0,20=390.000 [A]   
uvažováno v ploše 20% skladby A 
a*0,500=195.000 [E]</t>
  </si>
  <si>
    <t>Vodorovné konstrukce</t>
  </si>
  <si>
    <t>28</t>
  </si>
  <si>
    <t>451312</t>
  </si>
  <si>
    <t>PODKLADNÍ A VÝPLŇOVÉ VRSTVY Z PROSTÉHO BETONU C12/15</t>
  </si>
  <si>
    <t>podkladní desky pod uliční vpusti a šachty</t>
  </si>
  <si>
    <t>dle dokumentace: 
1,8*1,8*0,1*(2)=0.648 [A]</t>
  </si>
  <si>
    <t>29</t>
  </si>
  <si>
    <t>45157</t>
  </si>
  <si>
    <t>PODKLADNÍ A VÝPLŇOVÉ VRSTVY Z KAMENIVA TĚŽENÉHO</t>
  </si>
  <si>
    <t>štěrkopískový podsyp frakce 0-8 mm pod trouby</t>
  </si>
  <si>
    <t>DN 200: (18)*1,15*0,1=2.070 [A]</t>
  </si>
  <si>
    <t>Komunikace</t>
  </si>
  <si>
    <t>30</t>
  </si>
  <si>
    <t>56330</t>
  </si>
  <si>
    <t>VOZOVKOVÉ VRSTVY ZE ŠTĚRKODRTI</t>
  </si>
  <si>
    <t>ochranná vrstva ŠD 0-32 tl. do 250mm</t>
  </si>
  <si>
    <t>dle situace a VPŘ  
v ploše lokálních sanací v ploše skladby A  (1950)*0,20=390.000 [A]   
uvažováno v ploše 20% skladby A 
a*0,250=97.500 [E]</t>
  </si>
  <si>
    <t>31</t>
  </si>
  <si>
    <t>56333</t>
  </si>
  <si>
    <t>VOZOVKOVÉ VRSTVY ZE ŠTĚRKODRTI TL. DO 150MM</t>
  </si>
  <si>
    <t>ŠDA 0-32  tl. 150 mm</t>
  </si>
  <si>
    <t>dle situace a VPŘ  
v ploše skladby A  (1950)*1,20=2 340.000 [A]  včetně rozšíření proti teoretické ploše krytu</t>
  </si>
  <si>
    <t>32</t>
  </si>
  <si>
    <t>56963</t>
  </si>
  <si>
    <t>ZPEVNĚNÍ KRAJNIC Z RECYKLOVANÉHO MATERIÁLU TL DO 150MM</t>
  </si>
  <si>
    <t>krajnice R-mat (40 RA 0-32)  tl. do 150 mm</t>
  </si>
  <si>
    <t>33</t>
  </si>
  <si>
    <t>572113</t>
  </si>
  <si>
    <t>INFILTRAČNÍ POSTŘIK Z EMULZE DO 0,5KG/M2</t>
  </si>
  <si>
    <t>PI-C  0,40 kg/m2 po vyštěpení 
včetně posypu</t>
  </si>
  <si>
    <t>pod ACP 2119=2 119.000 [A]</t>
  </si>
  <si>
    <t>34</t>
  </si>
  <si>
    <t>572213</t>
  </si>
  <si>
    <t>SPOJOVACÍ POSTŘIK Z EMULZE DO 0,5KG/M2</t>
  </si>
  <si>
    <t>PS-C 50 B4  do 0,4 kg/m2 po vyštěpení</t>
  </si>
  <si>
    <t>pod ACO 1963+ 
pod ACL 2022=3 985.000 [A]</t>
  </si>
  <si>
    <t>35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</si>
  <si>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</si>
  <si>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</si>
  <si>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</si>
  <si>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místě sanací 
v ploše lokálních sanací v ploše skladby A  (1950)*0,20*1,20=468.000 [A] 
včetně přesahu</t>
  </si>
  <si>
    <t>36</t>
  </si>
  <si>
    <t>574A34</t>
  </si>
  <si>
    <t>ASFALTOVÝ BETON PRO OBRUSNÉ VRSTVY ACO 11+, 11S TL. 40MM</t>
  </si>
  <si>
    <t>obrus ACO 11+  50/70</t>
  </si>
  <si>
    <t>dle situace a VPŘ 
v ploše komunikace A  1950=1 950.000 [A] 
v ploše OKV B  0=0.000 [B] 
napojení na stávající stav 13=13.000 [C] 
Celkem: A+B+C=1 963.000 [D]</t>
  </si>
  <si>
    <t>37</t>
  </si>
  <si>
    <t>574C56</t>
  </si>
  <si>
    <t>ASFALTOVÝ BETON PRO LOŽNÍ VRSTVY ACL 16+, 16S TL. 60MM</t>
  </si>
  <si>
    <t>ložná ACL 16+  50/70</t>
  </si>
  <si>
    <t>dle situace a VPŘ 
v ploše komunikace A  (1950)*1,03=2 008.500 [A] 
v ploše OKV B  0=0.000 [B] 
napojení na stávající stav 13=13.000 [C] 
Celkem: A+B+C=2 021.500 [D]   včetně rozšíření proti teoretické ploše krytu</t>
  </si>
  <si>
    <t>38</t>
  </si>
  <si>
    <t>574E06</t>
  </si>
  <si>
    <t>ASFALTOVÝ BETON PRO PODKLADNÍ VRSTVY ACP 16+, 16S</t>
  </si>
  <si>
    <t>podkladní vrstva ACP 16+  50/70</t>
  </si>
  <si>
    <t>dle situace a VPŘ 
v ploše komunikace A  (1950)*1,08=2 106.000 [A] 
v ploše OKV B  0=0.000 [B] 
napojení na stávající stav 13=13.000 [C] 
Celkem: A+B+C=2 119.000 [D]   včetně rozšíření proti teoretické ploše krytu 
d*0,05=105.950 [E]  vrstva 50 mm 
e*0,05=5.298 [F] na vyrovnávky  5% 
e+f=111.248 [G]</t>
  </si>
  <si>
    <t>39</t>
  </si>
  <si>
    <t>577232</t>
  </si>
  <si>
    <t>VRSTVY PRO OBNOVU, OPRAVY - SPOJ POSTŘIK DO 1,5KG/M2</t>
  </si>
  <si>
    <t>postřik pro geomřížovinu dle TP 115 - předpoklad 1,5 kg/m2</t>
  </si>
  <si>
    <t>v ploše lokálních sanací v ploše skladby A  (1950)*0,20*1,20=468.000 [A] 
včetně přesahu</t>
  </si>
  <si>
    <t>Potrubí</t>
  </si>
  <si>
    <t>40</t>
  </si>
  <si>
    <t>87434A</t>
  </si>
  <si>
    <t>POTRUBÍ Z TRUB PLASTOVÝCH ODPADNÍCH DN DO 200MM</t>
  </si>
  <si>
    <t>trouby PVC dn 200, SN 16 - vč.tvarovek, šachtových vložek, montáže</t>
  </si>
  <si>
    <t>dle situace 
přípojky vpustí 9,0+9,0=18.000 [A]</t>
  </si>
  <si>
    <t>41</t>
  </si>
  <si>
    <t>89712</t>
  </si>
  <si>
    <t>VPUSŤ KANALIZAČNÍ ULIČNÍ KOMPLETNÍ Z BETONOVÝCH DÍLCŮ</t>
  </si>
  <si>
    <t>dle situace  
2=2.000 [A]</t>
  </si>
  <si>
    <t>42</t>
  </si>
  <si>
    <t>89980</t>
  </si>
  <si>
    <t>TELEVIZNÍ PROHLÍDKA POTRUBÍ</t>
  </si>
  <si>
    <t>nové trasy 9+9+133=151.000 [A]</t>
  </si>
  <si>
    <t>43</t>
  </si>
  <si>
    <t>917224</t>
  </si>
  <si>
    <t>SILNIČNÍ A CHODNÍKOVÉ OBRUBY Z BETONOVÝCH OBRUBNÍKŮ ŠÍŘ 150MM</t>
  </si>
  <si>
    <t>betonové silniční obruby do betonového lože s boční opěrou - standardní</t>
  </si>
  <si>
    <t>dle situace 
2=2.000 [A]</t>
  </si>
  <si>
    <t>44</t>
  </si>
  <si>
    <t>betonové silniční obruby do betonového lože s boční opěrou - nájezdové a přechodové</t>
  </si>
  <si>
    <t>dle situace 
3+3+3+3+6,5=18.500 [A] 
5*2=10.000 [B] 
Celkem: A+B=28.500 [C]</t>
  </si>
  <si>
    <t>45</t>
  </si>
  <si>
    <t>c</t>
  </si>
  <si>
    <t>silniční betonové obruby s podsázkou 200mm do betonového lože s boční opěrou</t>
  </si>
  <si>
    <t>dle situace 
27+89+17=133.000 [A]</t>
  </si>
  <si>
    <t>46</t>
  </si>
  <si>
    <t>91781</t>
  </si>
  <si>
    <t>VÝŠKOVÁ ÚPRAVA OBRUBNÍKŮ BETONOVÝCH</t>
  </si>
  <si>
    <t>vybourání a zpětné osazení stávajících betonových obrub v místech napojení na stávající stav</t>
  </si>
  <si>
    <t>20+50=70.000 [A]</t>
  </si>
  <si>
    <t>47</t>
  </si>
  <si>
    <t>919112</t>
  </si>
  <si>
    <t>ŘEZÁNÍ ASFALTOVÉHO KRYTU VOZOVEK TL DO 100MM</t>
  </si>
  <si>
    <t>řezaní krytu v místě napojení stavby</t>
  </si>
  <si>
    <t>dle situace 
začátek a konec úseku 6,5+6,5 =13.000 [A]</t>
  </si>
  <si>
    <t>48</t>
  </si>
  <si>
    <t>931326</t>
  </si>
  <si>
    <t>TĚSNĚNÍ DILATAČ SPAR ASF ZÁLIVKOU MODIFIK PRŮŘ DO 800MM2</t>
  </si>
  <si>
    <t>zálivka spar ve vozovce a zálivka spar v detailech     
zálivka za horka dle ČSN 14188 - typ N2</t>
  </si>
  <si>
    <t>49</t>
  </si>
  <si>
    <t>935813</t>
  </si>
  <si>
    <t>PŘEDLÁŽDĚNÍ ŽLABŮ A RIGOLŮ DLÁŽDĚNÝCH Z KOSTEK DROBNÝCH</t>
  </si>
  <si>
    <t>rigol z žulových kostek 100x100 vyspárovaných MC25-XF4 
stávající rigoly kolem zálivů, předláždění s využitím stávajícího materiálu</t>
  </si>
  <si>
    <t>dle situace a VPŘ 
kolem zálivů (46,5+69)*0,25=28.875 [A]</t>
  </si>
  <si>
    <t>50</t>
  </si>
  <si>
    <t>93639</t>
  </si>
  <si>
    <t>ZAÚSTĚNÍ SKLUZŮ (VČET DLAŽBY Z LOM KAMENE)</t>
  </si>
  <si>
    <t>dlážděné odvodňovací skluzy vyústění dešťové kanalizace - plocha do 5m2 - opevnění kamenem tl. 200mm do beton lože min. 150mm</t>
  </si>
  <si>
    <t>dle situace 
km 58,792  1=1.000 [A]</t>
  </si>
  <si>
    <t>51</t>
  </si>
  <si>
    <t>96615</t>
  </si>
  <si>
    <t>BOURÁNÍ KONSTRUKCÍ Z PROSTÉHO BETONU</t>
  </si>
  <si>
    <t>na trvalou skládku</t>
  </si>
  <si>
    <t>bourání ve výkopech 
1=1.000 [A]</t>
  </si>
  <si>
    <t>SO 102</t>
  </si>
  <si>
    <t>Silnice II/121 km 59,060 - 59,925</t>
  </si>
  <si>
    <t>pol. 11332  817,6*1,9=1 553.440 [A] 
pol. 11334 115*2,2=253.000 [B] 
pol. 11337b 186,2*2,2=409.640 [C] 
pol. 11347b 7,0*2,2=15.400 [D] 
pol. 11352 432*0,150*0,30*2,4=46.656 [E] 
pol. 96615: 5,0*2,5=12.500 [F] 
pol. 96687 7*0,5*0,5*1,3*2,0=4.550 [G] 
pol. 969234: 0,051*(55)*2,2=6.171 [H] 
Celkem: A+B+C+D+E+F+G+H=2 301.357 [I]</t>
  </si>
  <si>
    <t>pol. 12373 595*1,9=1 130.500 [A] 
pol. 12924 134*0,15*1,9=38.190 [B] 
pol. 12930A 19,0*1,9=36.100 [C] 
pol. 13273 364*1,9=691.600 [D] 
Celkem: A+B+C+D=1 896.390 [E]</t>
  </si>
  <si>
    <t>dle situace a průzkůmů 
plošně 5910*0,08*1,10=520.080 [A]  včetně rozšíření proti teoretické ploše krytu 
v ploše lokálních sanací v ploše skladby A  (1500+1570+2880)*0,200*0,25=297.500 [B] 
Celkem: A+B=817.580 [C]</t>
  </si>
  <si>
    <t>dle situace a průzkůmů 
lokálně v místě historických oprav IS  200*0,080=16.000 [A] 
v místě provizorních vrstev vozovky po rekonstrukci IS (609+50)*0,150=98.850 [B] 
Celkem: A+B=114.850 [C]</t>
  </si>
  <si>
    <t>dle situace a průzkumů 
5910*0,100*1,05=620.550 [A]  s teoretickým rozšířením proti ploše krytu 
předpoklad odkup 70% 0,70*a=434.385 [C]</t>
  </si>
  <si>
    <t>dle situace a průzkumů 
5910*0,100*1,05=620.550 [A]  s teoretickým rozšířením proti ploše krytu 
předpoklad na skládku 30% 0,30*a=186.165 [C]</t>
  </si>
  <si>
    <t>11347</t>
  </si>
  <si>
    <t>ODSTRAN KRYTU ZPEVNĚNÝCH PLOCH Z DLAŽEB KOSTEK VČET PODKL</t>
  </si>
  <si>
    <t>stávající dlážděné plochy a rigoly včetně lože a podkladu   
použitelný materiál - bez odvozu, odkup zhotovitele</t>
  </si>
  <si>
    <t>dle situace 
19+19+58*0,5+5,0+6,0=78.000 [A] 
a*0,300=23.400 [B] 
předpoklad odkup 70% 0,70*b=16.380 [C]</t>
  </si>
  <si>
    <t>stávající dlážděné plochy a rigoly včetně lože a podkladu   
znečištěný a nepoužitelný materiál - na trvalou skládku</t>
  </si>
  <si>
    <t>dle situace 
19+19+58*0,5+5,0+6,0=78.000 [A] 
a*0,300=23.400 [B] 
předpoklad 30% 0,30*b=7.020 [C]</t>
  </si>
  <si>
    <t>dle situace 
20,0+8,0+8,5+109,5+11,0+12,0+12,0+15,0+19,0+19,0+20,0+30,0+39,5+4,0+49,5+5,5+6,5+6,5+6,5+7,0+7,0+8,0+8,0=432.000 [A]</t>
  </si>
  <si>
    <t>dle situace a průzkumů 
5910=5 910.000 [A] 
a*0,120=709.200 [B]</t>
  </si>
  <si>
    <t>začátek a konec úseku 6,5+6,5 =13.000 [A] 
podélné spáry podél přídlažby a rigolů 76,5+20+20=116.500 [B] 
Celkem: A+B=129.500 [C]</t>
  </si>
  <si>
    <t>dle situace a VPŘ 
v ploše lokálních sanací v ploše skladby A  (1500+1570+2880)*0,20=1 190.000 [A]   
uvažováno v ploše 20% skladby A 
a*0,500=595.000 [E]</t>
  </si>
  <si>
    <t>pro pol. 18220 350*0,1=35.000 [A]</t>
  </si>
  <si>
    <t>dle situace a VPŘ 
13,5+26,0+87,0+7,5=134.000 [A]</t>
  </si>
  <si>
    <t>dle situace 
celková délka reprofilace 19+35+126=180.000 [A]   
výpočet přebytku při předpokladu 0,3 m3/bm a využití materiálu na zpětné ohumusování 
a*0,3-350*0,10=19.000 [B]</t>
  </si>
  <si>
    <t>materiál z reprofilace pro zpětné ohumusování  
(350)*0,10=35.000 [A]</t>
  </si>
  <si>
    <t>dle výkazu výkopu rýh  
(191,4+131,1)=322.500 [A] 
rozšíření pro vpusti: 
1,8*0,65*(1,3)*3=4.563 [B] 
prohloubení pro vpusti: 
1,8*1,8*0,57*20=36.936 [C] 
Celkem: A+B+C=363.999 [D]</t>
  </si>
  <si>
    <t>dle situace a VPŘ 
klín pod krajnici 0,7*0,25=0.175 [A] 
délky úseků 19+35+126=180.000 [B] 
a*b=31.500 [C]</t>
  </si>
  <si>
    <t>Zpětný zásyp 
přípojky DN 200 76,5=76.500 [A] 
stoka DN 250 108,2=108.200 [B] 
Celkem: A+B=184.700 [C]</t>
  </si>
  <si>
    <t>Obsyp potrubí 
přípojky DN 200 42,9=42.900 [A] 
stoka DN 250 64,2=64.200 [B] 
Celkem: A+B=107.100 [C]</t>
  </si>
  <si>
    <t>dle situace 
(350)*0,10=35.000 [A]</t>
  </si>
  <si>
    <t>v ploše lokálních sanací v ploše skladby A  (1500+1570+2880)*0,20=1 190.000 [A]   
uvažováno v ploše 20% skladby A 
a*0,500=595.000 [E]</t>
  </si>
  <si>
    <t>dle dokumentace: 
1,8*1,8*0,1*(18+2)=6.480 [A] 
2,2*2,2*0,2*(3)=2.904 [B] 
Celkem: A+B=9.384 [C]</t>
  </si>
  <si>
    <t>DN 200: (76)*1,15*0,1=8.740 [A] 
DN 250: (87)*1,3*0,1=11.310 [B] 
Celkem: A+B=20.050 [C]</t>
  </si>
  <si>
    <t>dle situace a VPŘ  
v ploše lokálních sanací v ploše skladby A  (1500+1570+2880)*0,20=1 190.000 [A]   
uvažováno v ploše 20% skladby A 
a*0,250=297.500 [E]</t>
  </si>
  <si>
    <t>dle situace a VPŘ  
v ploše skladby A  (1570+1500+2880)*1,20=7 140.000 [A]  včetně rozšíření proti teoretické ploše krytu</t>
  </si>
  <si>
    <t>pod ACP 6456=6 456.000 [A]</t>
  </si>
  <si>
    <t>pod ACO 5980+ 
pod ACL 6159=12 139.000 [A]</t>
  </si>
  <si>
    <t>vyztužení vozovky v místě sanací 
v ploše lokálních sanací v ploše skladby A  (1500+1570+2880)*0,20*1,20=1 428.000 [A] 
včetně přesahu</t>
  </si>
  <si>
    <t>dle situace a VPŘ 
v ploše komunikace A  1570+1500+2880=5 950.000 [A] 
v ploše OKV B  0=0.000 [B] 
napojení na stávající stav 15+15=30.000 [C] 
Celkem: A+B+C=5 980.000 [D]</t>
  </si>
  <si>
    <t>dle situace a VPŘ 
v ploše komunikace A  (1570+1500+2880)*1,03=6 128.500 [A] 
v ploše OKV B  0=0.000 [B] 
napojení na stávající stav 15+15=30.000 [C] 
Celkem: A+B+C=6 158.500 [D]   včetně rozšíření proti teoretické ploše krytu</t>
  </si>
  <si>
    <t>dle situace a VPŘ 
v ploše komunikace A  (1570+1500+2880)*1,08=6 426.000 [A] 
v ploše OKV B  0=0.000 [B] 
napojení na stávající stav 15+15=30.000 [C] 
Celkem: A+B+C=6 456.000 [D]   včetně rozšíření proti teoretické ploše krytu 
d*0,05=322.800 [E]  vrstva 50 mm 
e*0,05=16.140 [F] na vyrovnávky  5% 
e+f=338.940 [G]</t>
  </si>
  <si>
    <t>v ploše lokálních sanací v ploše skladby A  (1500+1570+2880)*0,20*1,20=1 428.000 [A] 
včetně přesahu</t>
  </si>
  <si>
    <t>dle situace 
přípojky vpustí 2,0+8,0+16,5+2,0+2,0+8,5+1,5+3,0+2,5+3,5+3,5+3,5+3,5+2,0+2,0+2,0+2,0+3,0+3,0+2,0=76.000 [A]</t>
  </si>
  <si>
    <t>87444A</t>
  </si>
  <si>
    <t>POTRUBÍ Z TRUB PLASTOVÝCH ODPADNÍCH DN DO 250MM</t>
  </si>
  <si>
    <t>trouby PP DN 250, SN 16 - vč. tvarovek, šachtových přechodek, montáže</t>
  </si>
  <si>
    <t>dle PD 
87=87.000 [A]</t>
  </si>
  <si>
    <t>894145</t>
  </si>
  <si>
    <t>ŠACHTY KANALIZAČNÍ Z BETON DÍLCŮ NA POTRUBÍ DN DO 300MM</t>
  </si>
  <si>
    <t>šachty na DN 250</t>
  </si>
  <si>
    <t>dle PD: 
3=3.000 [A]</t>
  </si>
  <si>
    <t>kompletní sestava včetně kalového prostoru a velkého koše</t>
  </si>
  <si>
    <t>dle situace  
18+2=20.000 [A]</t>
  </si>
  <si>
    <t>899652</t>
  </si>
  <si>
    <t>ZKOUŠKA VODOTĚSNOSTI POTRUBÍ DN DO 300MM</t>
  </si>
  <si>
    <t>dle PD: 
76+87=163.000 [A]</t>
  </si>
  <si>
    <t>nové trasy 76+87=163.000 [A] 
prohlídka stávajících stok po napojení 450=450.000 [B] 
Celkem: A+B=613.000 [C]</t>
  </si>
  <si>
    <t>899901</t>
  </si>
  <si>
    <t>PŘEPOJENÍ PŘÍPOJEK</t>
  </si>
  <si>
    <t>podchycení a dopojení přípojek na stavbě včetně systému dodatečného napojení, příslušných spojek pro napojení na stáv stoky a šachty</t>
  </si>
  <si>
    <t>dle PD 
20-3=17.000 [A]</t>
  </si>
  <si>
    <t>915401</t>
  </si>
  <si>
    <t>VODOROVNÉ DOPRAVNÍ ZNAČENÍ BETON PREFABRIK - DODÁVKA A POKLÁDKA</t>
  </si>
  <si>
    <t>betonová přídlažba bílé barvy do betonu včetně spárování - na šířko 0,250m</t>
  </si>
  <si>
    <t>dle situace 
76,5*0,25=19.125 [A]</t>
  </si>
  <si>
    <t>dle situace 
36,179+19,587+6,127+1,157+1,075+31,665+11,637+10,071+9,055+0,297+0,296+81,206+2,059+19,692+8,681+2,620+1,826+3,652+10,553+8,462+2,856+7,338+28,599+32,172+3,308+3,563+58,845+23,984+11,146+13,549+42,150+33,576+33,074+22,660+12,715+6,976+4,155+39,381+7,004+4,109+22,217+3,783+9,379+5,715=698.151 [A]</t>
  </si>
  <si>
    <t>dle situace 
12,049+3,957+5,116+3,700+7,085+8,237+3,073+3,333+2,357+7,505+6,619+11,733+3,166+4,465+6,348+2,544+4,582+19,184+5,626+1,604+1,604+6,000+5,001+6,001+6,000+6,001+4,196+4,295+5,957+6,000+6,002+2,998+4,075+4,968+4,001+2,154+2,518=200.054 [A] 
34*2=68.000 [B] 
Celkem: A+B=268.054 [C]</t>
  </si>
  <si>
    <t>dle situace 
54,5+116,5+3,5=174.500 [A]</t>
  </si>
  <si>
    <t>917426</t>
  </si>
  <si>
    <t>CHODNÍKOVÉ OBRUBY Z KAMENNÝCH OBRUBNÍKŮ ŠÍŘ 250MM</t>
  </si>
  <si>
    <t>žulové obruby OP 250 x 200 do betonového lože s boční opěrou - standardní</t>
  </si>
  <si>
    <t>dle situace 
8,0+2,0+6,0+33,0+21,5+12,5+11,5+11,5+9,5+4,5+63,5+4,5+29,0+27,0=244.000 [A]</t>
  </si>
  <si>
    <t>52</t>
  </si>
  <si>
    <t>žulové obruby OP 250 x 200 do betonového lože s boční opěrou - přejízdné, snížené</t>
  </si>
  <si>
    <t>dle situace a VPŘ 
58,5+4,0+6,0+9,0+4,5+4,0+3,5+1,0+2,0+2,0+4,5=99.000 [A]</t>
  </si>
  <si>
    <t>53</t>
  </si>
  <si>
    <t>91782</t>
  </si>
  <si>
    <t>VÝŠKOVÁ ÚPRAVA OBRUBNÍKŮ KAMENNÝCH</t>
  </si>
  <si>
    <t>vybourání a zpětné osazení stávajících kamenných obrub v místech napojení na stávající stav</t>
  </si>
  <si>
    <t>20=20.000 [A]</t>
  </si>
  <si>
    <t>54</t>
  </si>
  <si>
    <t>55</t>
  </si>
  <si>
    <t>zálivka spar ve vozovce a zálivka spar na mostech a detailech     
zálivka za horka dle ČSN 14188 - typ N2</t>
  </si>
  <si>
    <t>56</t>
  </si>
  <si>
    <t>935812</t>
  </si>
  <si>
    <t>ŽLABY A RIGOLY DLÁŽDĚNÉ Z KOSTEK DROBNÝCH DO BETONU TL 100MM</t>
  </si>
  <si>
    <t>rigol z žulových kostek 100x100 vyspárovaných MC25-XF4</t>
  </si>
  <si>
    <t>dle situace a VPŘ 
na konci stavby 15,0+15,0=30.000 [A] 
a*1,10 =33.000 [B] včetně rezervy na dodláždění v místech napojení, vpustí apod.</t>
  </si>
  <si>
    <t>57</t>
  </si>
  <si>
    <t>předláždní rigolu v napojení</t>
  </si>
  <si>
    <t>3,0+3,0=6.000 [A]</t>
  </si>
  <si>
    <t>58</t>
  </si>
  <si>
    <t>dle situace 
km 59,159  1=1.000 [A]</t>
  </si>
  <si>
    <t>59</t>
  </si>
  <si>
    <t>93641</t>
  </si>
  <si>
    <t>LAPAČ SPLAVENIN</t>
  </si>
  <si>
    <t>kompletní lapač splavenin včetně výztuže, tvarovek a mříže a jejího zajištění   
včetně odkopu, opevnění nátoku, záhozu a stabilizačního prahu</t>
  </si>
  <si>
    <t>dle výkresu D.1.1.2.3.02 
LS1 1=1.000 [A]</t>
  </si>
  <si>
    <t>60</t>
  </si>
  <si>
    <t>bourání ve výkopech pro kanalizaci, šachty, dobetonávky apod. 
5=5.000 [A]</t>
  </si>
  <si>
    <t>61</t>
  </si>
  <si>
    <t>96687</t>
  </si>
  <si>
    <t>VYBOURÁNÍ ULIČNÍCH VPUSTÍ KOMPLETNÍCH</t>
  </si>
  <si>
    <t>dle situace  
7=7.000 [A]</t>
  </si>
  <si>
    <t>62</t>
  </si>
  <si>
    <t>969234</t>
  </si>
  <si>
    <t>VYBOURÁNÍ POTRUBÍ DN DO 200MM KANALIZAČ</t>
  </si>
  <si>
    <t>odhad stávajících trub - beton DN 200</t>
  </si>
  <si>
    <t>Bourání st.trub 55=55.000 [A]</t>
  </si>
  <si>
    <t>SO 102.1</t>
  </si>
  <si>
    <t>Propustek v km 59,294</t>
  </si>
  <si>
    <t>žlb, betonové a kamenné části propustků včetně trub</t>
  </si>
  <si>
    <t>96613: 35,2*2,1=73.920 [A] 
96615: 2,0*2,2=4.400 [B] 
96616: 10,4*2,4=24.960 [C] 
Celkem: A+B+C=103.280 [D]</t>
  </si>
  <si>
    <t>pol. 13173:  55,1*1,8=99.180 [A]</t>
  </si>
  <si>
    <t>13173</t>
  </si>
  <si>
    <t>HLOUBENÍ JAM ZAPAŽ I NEPAŽ TŘ. I</t>
  </si>
  <si>
    <t>Výkop pro mostní objekt včetně odvozu na skládku</t>
  </si>
  <si>
    <t>výkop pro propustek přes hlavní komunikaci včetně úpravy výtoku  
3,34*20,0+25,0+7,5=99.300 [A] 
objem stáv. propustků:  
35,2+0,90*0,5*20=44.200 [D] 
celkem:  
a-d=55.100 [C]</t>
  </si>
  <si>
    <t>272315</t>
  </si>
  <si>
    <t>ZÁKLADY Z PROSTÉHO BETONU DO C30/37</t>
  </si>
  <si>
    <t>základový pás pod troubou na výtoku</t>
  </si>
  <si>
    <t>0,30*0,60*1,70=0.306 [A]</t>
  </si>
  <si>
    <t>420324</t>
  </si>
  <si>
    <t>PŘECHODOVÉ DESKY MOSTNÍCH OPĚR ZE ŽELEZOBETONU C25/30</t>
  </si>
  <si>
    <t>18,5*(2+2)*0,15=11.100 [A]</t>
  </si>
  <si>
    <t>420365</t>
  </si>
  <si>
    <t>VÝZTUŽ PŘECHODOVÝCH DESEK MOSTNÍCH OPĚR Z OCELI 10505, B500B</t>
  </si>
  <si>
    <t>0,12*11,1=1.332 [A]</t>
  </si>
  <si>
    <t>podkladní betony pod jímku, pod troubu a pod přechodovou desku</t>
  </si>
  <si>
    <t>beton pod jímku:  
1,8*1,8*0,1=0.324 [A] 
beton pod troubu:  
1,7*0,15*20,0=5.100 [B] 
beton pod přechod desku:   
2*1,7*18,5*0,10=6.290 [C] 
celkem:  
a+b+c=11.714 [D]</t>
  </si>
  <si>
    <t>451314</t>
  </si>
  <si>
    <t>PODKLADNÍ A VÝPLŇOVÉ VRSTVY Z PROSTÉHO BETONU C25/30</t>
  </si>
  <si>
    <t>lože pod dlažby</t>
  </si>
  <si>
    <t>výtok 13,2+  nátok 4,2=17.400 [A] 
a*0,10*1,30=2.262 [B]   včetně rezervy na olemování</t>
  </si>
  <si>
    <t>457312</t>
  </si>
  <si>
    <t>VYROVNÁVACÍ A SPÁDOVÝ PROSTÝ BETON C12/15</t>
  </si>
  <si>
    <t>obetonování trouby</t>
  </si>
  <si>
    <t>0,15*2*20,0=6.000 [A]</t>
  </si>
  <si>
    <t>458523</t>
  </si>
  <si>
    <t>VÝPLŇ ZA OPĚRAMI A ZDMI Z KAMENIVA DRCENÉHO, INDEX ZHUTNĚNÍ ID DO 0,9</t>
  </si>
  <si>
    <t>zásyp a obsyp trouby propustků ŠP 0/32</t>
  </si>
  <si>
    <t>zásyp okolo trouby:  
2,34*18,5*1,2=51.948 [A] 
zásyp jímky  
2,12*3*2,4+1,34*1,5=17.274 [B] 
Celkem: A+B=69.222 [C]</t>
  </si>
  <si>
    <t>465512</t>
  </si>
  <si>
    <t>DLAŽBY Z LOMOVÉHO KAMENE NA MC</t>
  </si>
  <si>
    <t>lomový kámen do bet. lože C20/25 XF3 - spárování M25 XF4</t>
  </si>
  <si>
    <t>výtok 13,2+  nátok 4,2=17.400 [A] 
a*0,20=3.480 [B]</t>
  </si>
  <si>
    <t>Přidružená stavební výroba</t>
  </si>
  <si>
    <t>711211</t>
  </si>
  <si>
    <t>IZOLACE ZVLÁŠT KONSTR PROTI ZEM VLHK ASFALT NÁTĚRY</t>
  </si>
  <si>
    <t>izolační nátěr trouby propustku a přechodové desky</t>
  </si>
  <si>
    <t>přechodová deska 4*18,5*1,15=85.100 [A] 
trouba 0,75*3,1416*0,8*20*1,15=43.354 [B] 
jímka 1,5*2,2*4*1,15=15.180 [C] 
Celkem: A+B+C=143.634 [D]</t>
  </si>
  <si>
    <t>899123</t>
  </si>
  <si>
    <t>MŘÍŽE Z KOMPOZITU SAMOSTATNÉ</t>
  </si>
  <si>
    <t>uzamykatelný kompozitový poklop jímky  900x1800</t>
  </si>
  <si>
    <t>9111A1</t>
  </si>
  <si>
    <t>ZÁBRADLÍ SILNIČNÍ S VODOR MADLY - DODÁVKA A MONTÁŽ</t>
  </si>
  <si>
    <t>zábradlí u výtoku propustku 
materiál, výroba, montáž včetně PKO, včetně spojovacího materiálu a kotvení do patek</t>
  </si>
  <si>
    <t>9=9.000 [A]</t>
  </si>
  <si>
    <t>918258</t>
  </si>
  <si>
    <t>VTOKOVÉ JÍMKY BETONOVÉ VČETNĚ DLAŽBY PROPUSTU Z TRUB DN DO 600MM</t>
  </si>
  <si>
    <t>železobetonová vtoková jímka, včetně zádlažby uvnitř  a včetně výztuže 
půdorysný rozměr 1,50 x 2,40 m, výška 2,20m 
včetně napojení a pdchycení stávajících nátoků</t>
  </si>
  <si>
    <t>Dle výkresu vzorových řešení odvodnění 
1=1.000 [A]</t>
  </si>
  <si>
    <t>918358</t>
  </si>
  <si>
    <t>PROPUSTY Z TRUB DN 600MM</t>
  </si>
  <si>
    <t>ŽB hrdlová trouba DN 600 
včetně ukončovacího šikmého dílu nebo seříznutí včetně ošetření řezu</t>
  </si>
  <si>
    <t>zaokrouhleno 20=20.000 [A]</t>
  </si>
  <si>
    <t>96613</t>
  </si>
  <si>
    <t>BOURÁNÍ KONSTRUKCÍ Z KAMENE NA MC</t>
  </si>
  <si>
    <t>stávající opěry a základy propustku</t>
  </si>
  <si>
    <t>1,2*0,4*20*2+0,8*0,5*20*2=35.200 [A]</t>
  </si>
  <si>
    <t>obetonování ve výkopech</t>
  </si>
  <si>
    <t>předpoklad 2=2.000 [A]</t>
  </si>
  <si>
    <t>96616</t>
  </si>
  <si>
    <t>BOURÁNÍ KONSTRUKCÍ ZE ŽELEZOBETONU</t>
  </si>
  <si>
    <t>žlb konstrukce propustku</t>
  </si>
  <si>
    <t>deska 1,20*0,35*20,0=8.400 [A] 
původní jímka (šachta) 2=2.000 [B] 
Celkem: A+B=10.400 [C]</t>
  </si>
  <si>
    <t>SO 103</t>
  </si>
  <si>
    <t>Silnice III/12148</t>
  </si>
  <si>
    <t>pol. 11332  660*1,9=1 254.000 [A] 
pol. 11334 18,0*2,2=39.600 [B] 
pol. 11337b 114*2,2=250.800 [C] 
pol. 11347 0*2,2=0.000 [D] 
pol. 11352 272,5*0,150*0,30*2,4=29.430 [E] 
pol. 96615: 5,0*2,5=12.500 [F] 
pol. 96687 1*0,5*0,5*1,3*2,0=0.650 [G] 
Celkem: A+B+C+D+E+F+G=1 586.980 [H]</t>
  </si>
  <si>
    <t>pol. 12373 683*1,9=1 297.700 [A] 
pol. 12924 186,5*0,15*1,9=53.153 [B] 
pol. 12930A 54,5*1,9=103.550 [C] 
pol. 13273 31,5*1,9=59.850 [D] 
Celkem: A+B+C+D=1 514.253 [E]</t>
  </si>
  <si>
    <t>41,1=41.100 [A]</t>
  </si>
  <si>
    <t>11328</t>
  </si>
  <si>
    <t>ODSTRANĚNÍ PŘÍKOPŮ, ŽLABŮ A RIGOLŮ Z PŘÍKOPOVÝCH TVÁRNIC</t>
  </si>
  <si>
    <t>dle situace 
18*0,60=10.800 [A]</t>
  </si>
  <si>
    <t>dle situace a průzkůmů 
plošně 3620*0,08*1,10=318.560 [A]  včetně rozšíření proti teoretické ploše krytu 
v ploše lokálních sanací v ploše skladby A  (750+1880)*0,200*0,25+840*0,25=341.500 [B] 
Celkem: A+B=660.060 [C]</t>
  </si>
  <si>
    <t>dle situace a průzkumů 
3620*0,100*1,05=380.100 [A]  s teoretickým rozšířením proti ploše krytu 
předpoklad odkup 70% 0,70*a=266.070 [C]</t>
  </si>
  <si>
    <t>dle situace a průzkumů 
3620*0,100*1,05=380.100 [A]  s teoretickým rozšířením proti ploše krytu 
předpoklad na skládku 30% 0,30*a=114.030 [C]</t>
  </si>
  <si>
    <t>dle situace 
8,5+8,0+30,0+5,0+31,0+6,0+59,0+8,0+24,0+30,0+63,0=272.500 [A]</t>
  </si>
  <si>
    <t>dle situace  
27,0=27.000 [A]</t>
  </si>
  <si>
    <t>dle situace a průzkumů 
1877+751+834=3 462.000 [A] 
a*0,120=415.440 [B]</t>
  </si>
  <si>
    <t>konec úseku 38,5 =38.500 [A]</t>
  </si>
  <si>
    <t>dle situace a VPŘ 
v ploše lokálních sanací v ploše skladby A  (750+1880)*0,20=526.000 [A]   
uvažováno v ploše 20% skladby A 
v ploše oblouku 840=840.000 [B] 
(a+b)*0,500=683.000 [C]</t>
  </si>
  <si>
    <t>pro pol. 18220 160*0,1=16.000 [A]</t>
  </si>
  <si>
    <t>dle situace a VPŘ 
31,0+4,5+3,0+12,0+4,0+11,5+6,0+29,0+44,0+12,0+3,5+11,5+14,5=186.500 [A]</t>
  </si>
  <si>
    <t>dle situace 
celková délka reprofilace 235=235.000 [A]   
výpočet přebytku při předpokladu 0,3 m3/bm a využití materiálu na zpětné ohumusování 
a*0,3-160*0,10=54.500 [B]</t>
  </si>
  <si>
    <t>materiál z reprofilace pro zpětné ohumusování  
(160)*0,10=16.000 [A]</t>
  </si>
  <si>
    <t>dle výkazu výkopu rýh  
(24,8)=24.800 [A] 
rozšíření pro vpusti: 
1,8*0,65*(1,3)*2=3.042 [B] 
prohloubení pro vpusti: 
1,8*1,8*0,57*2=3.694 [C] 
Celkem: A+B+C=31.536 [D]</t>
  </si>
  <si>
    <t>pol. 12930 16=16.000 [A]</t>
  </si>
  <si>
    <t>dle situace a VPŘ 
klín pod krajnici 0,7*0,25=0.175 [A] 
délky úseků 50+77+57+15+17+19=235.000 [B] 
a*b=41.125 [C]</t>
  </si>
  <si>
    <t>Zpětný zásyp 
přípojky DN 200 11,9=11.900 [A]</t>
  </si>
  <si>
    <t>dle situace a VPŘ 
v ploše skladby A  (750+1880+840)*1,25=4 337.500 [A]  včetně rozšíření proti teoretické ploše krytu</t>
  </si>
  <si>
    <t>dle situace 
(20+25+10+75+30)*0,10=16.000 [A]</t>
  </si>
  <si>
    <t>v ploše lokálních sanací v ploše skladby A  (750+1880)*0,20=526.000 [A]   
uvažováno v ploše 20% skladby A 
v ploše oblouku 840=840.000 [B] 
(a+b)*0,500=683.000 [C]</t>
  </si>
  <si>
    <t>DN 200: (7+11)*1,15*0,1=2.070 [A]</t>
  </si>
  <si>
    <t>dle situace a VPŘ  
v ploše lokálních sanací v ploše skladby A  (750+1880)*0,20=526.000 [A]   
uvažováno v ploše 20% skladby A 
v ploše oblouku 840=840.000 [B] 
(a+b)*0,250=341.500 [C]</t>
  </si>
  <si>
    <t>dle situace a VPŘ  
v ploše skladby A  (750+1880+840)*1,20=4 164.000 [A]  včetně rozšíření proti teoretické ploše krytu</t>
  </si>
  <si>
    <t>pod ACP 3898=3 898.000 [A]</t>
  </si>
  <si>
    <t>pod ACO 3620+ 
pod ACL 3724=7 344.000 [A]</t>
  </si>
  <si>
    <t>vyztužení vozovky v místě sanací 
v ploše lokálních sanací a v oblouku v ploše skladby A  (750+1880)*0,20*1,20+840*1,20=1 639.200 [A] 
včetně přesahu</t>
  </si>
  <si>
    <t>dle situace a VPŘ 
v ploše komunikace A  750+1880+840=3 470.000 [A] 
v ploše OKV B  0=0.000 [B] 
napojení na stávající stav 150=150.000 [C] 
Celkem: A+B+C=3 620.000 [D]</t>
  </si>
  <si>
    <t>dle situace a VPŘ 
v ploše komunikace A  (750+1880+840)*1,03=3 574.100 [A] 
v ploše OKV B  0=0.000 [B] 
napojení na stávající stav 150=150.000 [C] 
Celkem: A+B+C=3 724.100 [D]   včetně rozšíření proti teoretické ploše krytu</t>
  </si>
  <si>
    <t>dle situace a VPŘ 
v ploše komunikace A  (750+1880+840)*1,08=3 747.600 [A] 
v ploše OKV B  0=0.000 [B] 
napojení na stávající stav 150=150.000 [C] 
Celkem: A+B+C=3 897.600 [D]   včetně rozšíření proti teoretické ploše krytu 
d*0,05=194.880 [E]  vrstva 50 mm 
e*0,05=9.744 [F] na vyrovnávky  5% 
e+f=204.624 [G]</t>
  </si>
  <si>
    <t>v ploše lokálních sanací a v oblouku v ploše skladby A  (750+1880)*0,20*1,20+840*1,20=1 639.200 [A] 
včetně přesahu</t>
  </si>
  <si>
    <t>dle situace 
přípojky vpustí 7,0+11=18.000 [A]</t>
  </si>
  <si>
    <t>nové trasy 7+11=18.000 [A]</t>
  </si>
  <si>
    <t>dle situace 
77+31+2+3+30+79+250+27+3+10+3+9+6+30+31+24+19+6+76+21+5+39+6+12+17=816.000 [A]</t>
  </si>
  <si>
    <t>dle situace 
3,0+6,0+5,0+8,0+4,0+4,2+9,4+3,1+1,5+8,2+1,5+5,3+1,5+6,0+1,0+8,6+8,0+1,5+4,0+6,1+5,0+6,0+2,9=109.800 [A] 
23*2=46.000 [B] 
Celkem: A+B=155.800 [C]</t>
  </si>
  <si>
    <t>dle situace 
37=37.000 [A]</t>
  </si>
  <si>
    <t>dle situace 
konec úseku 38,5 =38.500 [A]</t>
  </si>
  <si>
    <t>935212</t>
  </si>
  <si>
    <t>PŘÍKOPOVÉ ŽLABY Z BETON TVÁRNIC ŠÍŘ DO 600MM DO BETONU TL 100MM</t>
  </si>
  <si>
    <t>dle situace  
km 0,474-0,490 16=16.000 [A]</t>
  </si>
  <si>
    <t>dle situace 
km 0,157  1=1.000 [A] 
km 0,288 1=1.000 [B] 
Celkem: A+B=2.000 [C]</t>
  </si>
  <si>
    <t>dle výkresu D.1.1.2.3.02 
km 0,473 1=1.000 [A]</t>
  </si>
  <si>
    <t>dle situace  
1=1.000 [A]</t>
  </si>
  <si>
    <t>SO 107</t>
  </si>
  <si>
    <t>Obnova krytu v km 58,600 - 58,640</t>
  </si>
  <si>
    <t>pol. 12930A 1,3*1,9=2.470 [A]</t>
  </si>
  <si>
    <t>5,8=5.800 [A]</t>
  </si>
  <si>
    <t>11372E</t>
  </si>
  <si>
    <t>FRÉZOVÁNÍ ZPEVNĚNÝCH PLOCH ASFALT DROBNÝCH OPRAV A PLOŠ ROZPADŮ DO 500M2</t>
  </si>
  <si>
    <t>dle situace a průzkůmů 
dle situace a průzkumů 
30+175=205.000 [A] 
a*0,100=20.500 [B]</t>
  </si>
  <si>
    <t>5,6=5.600 [A]</t>
  </si>
  <si>
    <t>pro pol. 18220 86*0,1=8.600 [A]</t>
  </si>
  <si>
    <t>dle situace a VPŘ 
26=26.000 [A]</t>
  </si>
  <si>
    <t>dle situace 
celková délka reprofilace 33=33.000 [A]   
výpočet přebytku při předpokladu 0,3 m3/bm a využití materiálu na zpětné ohumusování 
a*0,3-86*0,10=1.300 [B]</t>
  </si>
  <si>
    <t>materiál z reprofilace pro zpětné ohumusování  
(86)*0,10=8.600 [A]</t>
  </si>
  <si>
    <t>pol. 12930 8,6=8.600 [A]</t>
  </si>
  <si>
    <t>dle situace a VPŘ 
klín pod krajnici 0,7*0,25=0.175 [A] 
délky úseků 33=33.000 [B] 
a*b=5.775 [C]</t>
  </si>
  <si>
    <t>dle situace 
(86)*0,10=8.600 [A]</t>
  </si>
  <si>
    <t>pod ACP 175*0,3=52.500 [A]</t>
  </si>
  <si>
    <t>pod ACO 205+ 
pod ACL 210,3=415.300 [A]</t>
  </si>
  <si>
    <t>dle situace a VPŘ 
v ploše komunikace A  0=0.000 [A] 
v ploše OKV B  175=175.000 [B] 
napojení na stávající stav 30=30.000 [C] 
Celkem: A+B+C=205.000 [D]</t>
  </si>
  <si>
    <t>dle situace a VPŘ 
v ploše komunikace A  (0)*1,03=0.000 [A] 
v ploše OKV B  175*1,03=180.250 [B] 
napojení na stávající stav 30=30.000 [C] 
Celkem: A+B+C=210.250 [D]   včetně rozšíření proti teoretické ploše krytu</t>
  </si>
  <si>
    <t>dle situace a VPŘ 
lokální vyrovnávky 175*0,05*0,30=2.625 [A]</t>
  </si>
  <si>
    <t>vybourání a zpětné osazení stávajícíchbetonových obrub v místech napojení na stávající stav</t>
  </si>
  <si>
    <t>SO 108</t>
  </si>
  <si>
    <t>Údržba odvodnění III/12148</t>
  </si>
  <si>
    <t>12931</t>
  </si>
  <si>
    <t>ČIŠTĚNÍ PŘÍKOPŮ OD NÁNOSU DO 0,25M3/M</t>
  </si>
  <si>
    <t>porčištění a reprofilace příkopů před zpevnění  
včetně odvozu materiálu na skládku a skládkovného</t>
  </si>
  <si>
    <t>délka zpevnění 11,5+17,0+19,5+16,0+30,5+9,0=103.500 [A]</t>
  </si>
  <si>
    <t>129946</t>
  </si>
  <si>
    <t>ČIŠTĚNÍ POTRUBÍ DN DO 400MM</t>
  </si>
  <si>
    <t>stávající propustky 
včetně odvozu materiálu na skládku a skládkovného</t>
  </si>
  <si>
    <t>dle stávajícího stavu 
km 0,223 5,5=5.500 [A] 
km 0,249 6,0=6.000 [B] 
km 0,271 6,5=6.500 [C] 
km 0,296 5,0=5.000 [D] 
km 0,321 9,0=9.000 [E] 
km 0,473 18,0=18.000 [F] 
Celkem: A+B+C+D+E+F=50.000 [G]</t>
  </si>
  <si>
    <t>129971</t>
  </si>
  <si>
    <t>ČIŠTĚNÍ POTRUBÍ DN DO 1000MM</t>
  </si>
  <si>
    <t>včetně odvozu materiálu na skládku a skládkovného</t>
  </si>
  <si>
    <t>příčný propustek km 0,157 20,5=20.500 [A]</t>
  </si>
  <si>
    <t>Svislé konstrukce</t>
  </si>
  <si>
    <t>327325</t>
  </si>
  <si>
    <t>ZDI OPĚRNÉ, ZÁRUBNÍ, NÁBŘEŽNÍ ZE ŽELEZOVÉHO BETONU DO C30/37</t>
  </si>
  <si>
    <t>lokální dobetonávky a opravy čel a jímek</t>
  </si>
  <si>
    <t>předpoklad do 2=2.000 [A] m3</t>
  </si>
  <si>
    <t>327365</t>
  </si>
  <si>
    <t>VÝZTUŽ ZDÍ OPĚRNÝCH, ZÁRUBNÍCH, NÁBŘEŽNÍCH Z OCELI 10505, B500B</t>
  </si>
  <si>
    <t>doplnění výztuže dobetonávek včetně prokotvení</t>
  </si>
  <si>
    <t>2*0,20=0.400 [A]</t>
  </si>
  <si>
    <t>466921</t>
  </si>
  <si>
    <t>DLAŽBY VEGETAČNÍ Z BETONOVÝCH DLAŽDIC NA SUCHO</t>
  </si>
  <si>
    <t>opevnění příkopu - betonové vegetační tvárnice</t>
  </si>
  <si>
    <t>délka zpevnění 11,5+17,0+19,5+16,0+30,5+9,0=103.500 [A] 
a*(2*0,4)=82.800 [B]</t>
  </si>
  <si>
    <t>Úpravy povrchů, podlahy, výplně otvorů</t>
  </si>
  <si>
    <t>626112</t>
  </si>
  <si>
    <t>REPROFILACE PODHLEDŮ, SVISLÝCH PLOCH SANAČNÍ MALTOU JEDNOVRST TL 20MM</t>
  </si>
  <si>
    <t>sanace povrchu čel - jemná reprofilace - předpoklad 70% plochy</t>
  </si>
  <si>
    <t>4,5*2,0*2=18.000 [A] 
0,7*a=12.600 [B]</t>
  </si>
  <si>
    <t>626122</t>
  </si>
  <si>
    <t>REPROFILACE PODHLEDŮ, SVISLÝCH PLOCH SANAČNÍ MALTOU DVOUVRST TL 50MM</t>
  </si>
  <si>
    <t>sanace povrchu čel - hrubá reprofilace - předpoklad do 30% plochy</t>
  </si>
  <si>
    <t>4,5*2,0*2=18.000 [A] 
0,3*a=5.400 [B]</t>
  </si>
  <si>
    <t>62641</t>
  </si>
  <si>
    <t>SJEDNOCUJÍCÍ STĚRKA JEMNOU MALTOU TL CCA 2MM</t>
  </si>
  <si>
    <t>4,5*2,0*2=18.000 [A]</t>
  </si>
  <si>
    <t>kompletní dodávka a montáž bezpečnostního zábradlí dle TP včetně PKO</t>
  </si>
  <si>
    <t>dle stávajícího stavu 
4,5+4,5=9.000 [A]</t>
  </si>
  <si>
    <t>zpevnění dna příkopu z příkopových tvárnic</t>
  </si>
  <si>
    <t>938543</t>
  </si>
  <si>
    <t>OČIŠTĚNÍ BETON KONSTR OTRYSKÁNÍM TLAK VODOU DO 1000 BARŮ</t>
  </si>
  <si>
    <t>lícová plocha čel pro sanaci 
včetně likvidace odstraněného materiálu a skládkovného</t>
  </si>
  <si>
    <t>SO 131</t>
  </si>
  <si>
    <t>Vyvolané úpravy MK, ÚK, chodníků a sjezdů km 58,600 - 58,940</t>
  </si>
  <si>
    <t>pol. 11332  7,2*1,9=13.680 [A] 
pol. 96615: 1,0*2,5=2.500 [B] 
Celkem: A+B=16.180 [C]</t>
  </si>
  <si>
    <t>dle situace a průzkůmů 
nezpevněné plochy sjezdů 18=18.000 [A] 
předláždění 20=20.000 [B] 
nová dlažba 10=10.000 [C] 
Celkem: A+B+C=48.000 [D] 
d*0,150=7.200 [E]</t>
  </si>
  <si>
    <t>dle situace 
v plochách napojení 48=48.000 [A] 
a*0,10=4.800 [B]</t>
  </si>
  <si>
    <t>dle situace 
v místě napojení a sjezdů 23=23.000 [A]</t>
  </si>
  <si>
    <t>dle situace a VPŘ  
nezpevněné plochy sjezdů 18=18.000 [A] 
předláždění 20=20.000 [B] 
nová dlažba 10=10.000 [C] 
Celkem: A+B+C=48.000 [D]</t>
  </si>
  <si>
    <t>dle situace a VPŘ 
nezpevněné plochy sjezdů 18=18.000 [A]</t>
  </si>
  <si>
    <t>pod ACO 48+ 
pod ACL 48*1,03=97.440 [A]</t>
  </si>
  <si>
    <t>dle situace a VPŘ 
v plochách napojení 48=48.000 [A]</t>
  </si>
  <si>
    <t>dle situace a VPŘ 
v ploše napojení (48)*1,03=49.440 [A]   včetně rozšíření proti teoretické ploše krytu</t>
  </si>
  <si>
    <t>582612</t>
  </si>
  <si>
    <t>KRYTY Z BETON DLAŽDIC SE ZÁMKEM ŠEDÝCH TL 80MM DO LOŽE Z KAM</t>
  </si>
  <si>
    <t>betonová (zámková) dlažba včetně 2x vyspárování drtí - barva šedá (přírodní) 
dopnění a náhrada dlažby v místech úprav obrub, sjezdů a napojení</t>
  </si>
  <si>
    <t>předpoklad 10=10.000 [A]</t>
  </si>
  <si>
    <t>587206</t>
  </si>
  <si>
    <t>PŘEDLÁŽDĚNÍ KRYTU Z BETONOVÝCH DLAŽDIC SE ZÁMKEM</t>
  </si>
  <si>
    <t>předláždění krytu chodníků, sjezdů a napojení v místě úpravy obrub 
předpoklad využití původního materiálu na nové odkladní vrstvě ze ŠD</t>
  </si>
  <si>
    <t>dle situace 
20=20.000 [A]</t>
  </si>
  <si>
    <t>bourání ve výkopech, dobetonávky apod. 
1=1.000 [A]</t>
  </si>
  <si>
    <t>SO 132</t>
  </si>
  <si>
    <t>Vyvolané úpravy MK, ÚK, chodníků a sjezdů km 59,060 - 59,907</t>
  </si>
  <si>
    <t>pol. 11332  136,4*1,9=259.160 [A] 
pol. 11334 7,5*2,2=16.500 [B] 
pol. 96615: 2,0*2,5=5.000 [C] 
Celkem: A+B+C=280.660 [D]</t>
  </si>
  <si>
    <t>rozlámané kry z chodníků - dle průzkumu ZAS-T1 a T2 
na skládku IO</t>
  </si>
  <si>
    <t>pol. 11333 60,5*2,2=133.100 [A]</t>
  </si>
  <si>
    <t>11313</t>
  </si>
  <si>
    <t>ODSTRANĚNÍ KRYTU ZPEVNĚNÝCH PLOCH S ASFALTOVÝM POJIVEM</t>
  </si>
  <si>
    <t>stávající chodníkové plochy, odříznutí, rozlámání do ker a odvoz na skládku</t>
  </si>
  <si>
    <t>dle situace 
vybourání v místě doplnění hmatových úprav stávajících chodníků (2,0+2,0+2,5+2,5+2,5+3,0+3,0+3,0+3,0+3,0+3,5+4,0+5,5)=39.500 [A] včetně napojení 
doplnění plochy chodníků v místě úpravy obrub 126+135+82+34=377.000 [B] 
průměrná šířka 1,5=1.500 [C] 
a*0,10+b*c*0,10=60.500 [D]</t>
  </si>
  <si>
    <t>dle situace a průzkůmů 
nezpevněné plochy sjezdů 36=36.000 [A] 
předláždění 180=180.000 [B] 
nová dlažba 30=30.000 [C] 
hmatové úpravy 60,5=60.500 [D] 
kontrastní pásy 8=8.000 [E] 
doplnění asfaltového krytu chodníků 566=566.000 [F] 
předláždění kostek 29=29.000 [G] 
Celkem: A+B+C+D+E+F+G=909.500 [H] 
h*0,150=136.425 [I]</t>
  </si>
  <si>
    <t>dle situace a průzkůmů 
lokálně v místě historických oprav IS  50*0,15=7.500 [A]</t>
  </si>
  <si>
    <t>dle situace 
v plochách napojení 13+13+15+15+18+187+19+19,5+24+24+24+30+30,5+31,5+31,5+60=555.000 [A] 
a*0,10=55.500 [B]</t>
  </si>
  <si>
    <t>v místě napojení a sjezdů 11,6+12,5+12,5+15,5+39,0+5,5+6,0+6,5+6,5+7,0+7,0+8,0+8,5+8,5+9,0+9,5=173.100 [A] 
chodníky 126+135+82+34 
Celkem: A=377.000 [B]</t>
  </si>
  <si>
    <t>dle situace a VPŘ  
nezpevněné plochy sjezdů 36=36.000 [A] 
předláždění 180=180.000 [B] 
nová dlažba 30=30.000 [C] 
hmatové úpravy 60,5=60.500 [D] 
kontrastní pásy 8=8.000 [E] 
doplnění asfaltového krytu chodníků 566=566.000 [F] 
předláždění kostek 29=29.000 [G] 
Celkem: A+B+C+D+E+F+G=909.500 [H]</t>
  </si>
  <si>
    <t>ložní vrstva asfaltové části chodníků</t>
  </si>
  <si>
    <t>doplnění plochy chodníků v místě úpravy obrub 126+135+82+34=377.000 [A] 
průměrná šířka 1,5=1.500 [B] 
a*1,50*0,08=45.240 [C]</t>
  </si>
  <si>
    <t>dle situace a VPŘ 
nezpevněné plochy sjezdů 36=36.000 [A]</t>
  </si>
  <si>
    <t>pod ACO 555+ 
pod ACL 555*1,03=1 126.650 [A]</t>
  </si>
  <si>
    <t>574A31</t>
  </si>
  <si>
    <t>ASFALTOVÝ BETON PRO OBRUSNÉ VRSTVY ACO 8 TL. 40MM</t>
  </si>
  <si>
    <t>ACO 8CH</t>
  </si>
  <si>
    <t>dle situace 
doplnění plochy chodníků v místě úpravy obrub 126+135+82+34=377.000 [A] 
průměrná šířka 1,5=1.500 [B] 
a*1,50=565.500 [C]</t>
  </si>
  <si>
    <t>dle situace a VPŘ 
v plochách napojení 13+13+15+15+18+187+19+19,5+24+24+24+30+30,5+31,5+31,5+60=555.000 [A]</t>
  </si>
  <si>
    <t>dle situace a VPŘ 
v ploše napojení (555)*1,03=571.650 [A]   včetně rozšíření proti teoretické ploše krytu</t>
  </si>
  <si>
    <t>předpoklad 30=30.000 [A]</t>
  </si>
  <si>
    <t>582614</t>
  </si>
  <si>
    <t>KRYTY Z BETON DLAŽDIC SE ZÁMKEM BAREV TL 60MM DO LOŽE Z KAM</t>
  </si>
  <si>
    <t>betonová (zámková) dlažba včetně 2x vyspárování drtí - barva červená - kontrastní pás nástupiště MHD</t>
  </si>
  <si>
    <t>dle situace 
4,0+4,0=8.000 [A]</t>
  </si>
  <si>
    <t>58261B</t>
  </si>
  <si>
    <t>KRYTY Z BETON DLAŽDIC SE ZÁMKEM BAREV RELIÉF TL 80MM DO LOŽE Z KAM</t>
  </si>
  <si>
    <t>varovné a signální pásy včetně 2x vyspárování  drtí - červená barva, dlažba s hmatovými výstupky</t>
  </si>
  <si>
    <t>dle situace 
3,0+3,0+2,0+2,5+5,0+3,0+1,5+1,5+2,5+2,0+2,0+2,0+3,5+4,0+4,0+3,5+3,0+4,0+3,0+5,5=60.500 [A]</t>
  </si>
  <si>
    <t>587202</t>
  </si>
  <si>
    <t>PŘEDLÁŽDĚNÍ KRYTU Z DROBNÝCH KOSTEK</t>
  </si>
  <si>
    <t>předláždněí krytu v místě chodníků, sjezdů a napojení 
využití původního materilu na nové podkladní vrstvě</t>
  </si>
  <si>
    <t>dle situace  
9+20=29.000 [A]</t>
  </si>
  <si>
    <t>dle situace 
58+16+30+7,5+8,5=120.000 [A] 
předpoklad předláždění na 1,5m a*1,5=180.000 [B]</t>
  </si>
  <si>
    <t>dle situace 
v místě napojení a sjezdů 11,6+12,5+12,5+15,5+39,0+5,5+6,0+6,5+6,5+7,0+7,0+8,0+8,5+8,5+9,0+9,5=173.100 [A] 
chodníky 126+135+82+34 
Celkem: A=377.000 [B]</t>
  </si>
  <si>
    <t>bourání ve výkopech, dobetonávky apod. 
2=2.000 [A]</t>
  </si>
  <si>
    <t>SO 133</t>
  </si>
  <si>
    <t>Vyvolané úpravy MK, ÚK, chodníků a sjezdů na III/12148</t>
  </si>
  <si>
    <t>pol. 11332  13,4*1,9=25.460 [A] 
pol. 96615: 1,0*2,5=2.500 [B] 
Celkem: A+B=27.960 [C]</t>
  </si>
  <si>
    <t>dle situace a průzkůmů 
nezpevněné plochy sjezdů 63,5=63.500 [A] 
předláždění 26=26.000 [B] 
Celkem: (A+B)*0,150=13.425 [C]</t>
  </si>
  <si>
    <t>dle situace 
v plochách napojení 13+16+41=70.000 [A] 
zpevněné sjezdy 12,5+20,5+22,0+24,0+26,0=105.000 [B] 
Celkem: (A+B)*0,1=17.500 [C]</t>
  </si>
  <si>
    <t>dle situace 
v místě napojení a sjezdů 18,0+5,5+7,0=30.500 [A]</t>
  </si>
  <si>
    <t>dle situace a VPŘ  
nezpevněné plochy sjezdů 63,5=63.500 [A] 
předláždění 26=26.000 [B] 
Celkem: A+B=89.500 [C]</t>
  </si>
  <si>
    <t>dle situace a VPŘ 
nezpevněné plochy sjezdů 18+21+24,5=63.500 [A]  včetně napojení</t>
  </si>
  <si>
    <t>pod ACO 175+ 
pod ACL 175*1,03=355.250 [A]</t>
  </si>
  <si>
    <t>dle situace a VPŘ 
v plochách napojení 13+16+41=70.000 [A] 
zpevněné sjezdy 12,5+20,5+22,0+24,0+26,0=105.000 [B] 
Celkem: A+B=175.000 [C]</t>
  </si>
  <si>
    <t>dle situace a VPŘ 
v ploše napojení (175)*1,03=180.250 [A]   včetně rozšíření proti teoretické ploše krytu</t>
  </si>
  <si>
    <t>dle situace 
26=26.000 [A]</t>
  </si>
  <si>
    <t>SO 190</t>
  </si>
  <si>
    <t>Trvalé dopravní značení II/121</t>
  </si>
  <si>
    <t>91228</t>
  </si>
  <si>
    <t>SMĚROVÉ SLOUPKY Z PLAST HMOT VČETNĚ ODRAZNÉHO PÁSKU</t>
  </si>
  <si>
    <t>bílé Z11a,b</t>
  </si>
  <si>
    <t>dle situace DZ a TZ 
(350+180)/30=17.667 [A] 
zaokrouhleno 18=18.000 [B]</t>
  </si>
  <si>
    <t>červené Z11g</t>
  </si>
  <si>
    <t>914131</t>
  </si>
  <si>
    <t>DOPRAVNÍ ZNAČKY ZÁKLADNÍ VELIKOSTI OCELOVÉ FÓLIE TŘ 2 - DODÁVKA A MONTÁŽ</t>
  </si>
  <si>
    <t>nové SDZ</t>
  </si>
  <si>
    <t>dle situace DZ 
45=45.000 [A]</t>
  </si>
  <si>
    <t>914431</t>
  </si>
  <si>
    <t>DOPRAVNÍ ZNAČKY 100X150CM OCELOVÉ FÓLIE TŘ 2 - DODÁVKA A MONTÁŽ</t>
  </si>
  <si>
    <t>914921</t>
  </si>
  <si>
    <t>SLOUPKY A STOJKY DOPRAVNÍCH ZNAČEK Z OCEL TRUBEK DO PATKY - DODÁVKA A MONTÁŽ</t>
  </si>
  <si>
    <t>27=27.000 [A]</t>
  </si>
  <si>
    <t>915111</t>
  </si>
  <si>
    <t>VODOROVNÉ DOPRAVNÍ ZNAČENÍ BARVOU HLADKÉ - DODÁVKA A POKLÁDKA</t>
  </si>
  <si>
    <t>VDZ typ II.BÍLÁ barva s retroreflexní úpravou dle ŘSD PPK - VZ (2012)</t>
  </si>
  <si>
    <t>dle situace DZ 
V2b (1,5/1,5/0,125) 0,125*0,5*(10,0+10,5+11,0+13,5+15,0+16,5+18,5+19,0+22,0+23,5+25,0+26,5+28,0+44,0)=17.688 [A] 
V4 (0,125) 0,125*(105,5+107,0+112,0+120,5+13,0+14,0+157,0+172,0+172,5+179,0+20,5+24,0+26,5+26,5+26,5+27,5+42,5+52,5+6,5+6,5+6,5+65,0+81,0+84,0+9,0+9,5+96,0+20,5)=222.938 [B] 
V4 (0,5/0,5/0,125) 0,5*0,125*(15,0+15,0+18,5+41,0)=5.594 [C] 
V7a 10,5=10.500 [D] 
V7b  2,0+2,0=4.000 [E] 
V8a 3,0=3.000 [F] 
V11 2*48,0*0,125=12.000 [G] 
Celkem: A+B+C+D+E+F+G=275.720 [H]</t>
  </si>
  <si>
    <t>barva žlutá</t>
  </si>
  <si>
    <t>dle situace DZ  
V2b (1,5/1,5/0,125) 0,125*0,5*49,0=3.063 [A]</t>
  </si>
  <si>
    <t>915211</t>
  </si>
  <si>
    <t>VODOROVNÉ DOPRAVNÍ ZNAČENÍ PLASTEM HLADKÉ - DODÁVKA A POKLÁDKA</t>
  </si>
  <si>
    <t>žlutá</t>
  </si>
  <si>
    <t>91551</t>
  </si>
  <si>
    <t>VODOROVNÉ DOPRAVNÍ ZNAČENÍ - PŘEDEM PŘIPRAVENÉ SYMBOLY</t>
  </si>
  <si>
    <t>dle situace DZ 
V14 1=1.000 [A] 
V20 30=30.000 [B] 
Celkem: A+B=31.000 [C] 
c*2=62.000 [D] barvou a plastem</t>
  </si>
  <si>
    <t>91552</t>
  </si>
  <si>
    <t>VODOR DOPRAV ZNAČ - PÍSMENA</t>
  </si>
  <si>
    <t>"BUS" 
2*3*2=12.000 [A] 
barvou i plastem 2*a=24.000 [B]</t>
  </si>
  <si>
    <t>SO 191</t>
  </si>
  <si>
    <t>Trvalé dopravní značení III/12148</t>
  </si>
  <si>
    <t>dle situace DZ a TZ 
(160+80)/30=8.000 [A] 
zaokrouhleno 10=10.000 [B]</t>
  </si>
  <si>
    <t>2+2=4.000 [A]</t>
  </si>
  <si>
    <t>dle situace DZ 
14=14.000 [A]</t>
  </si>
  <si>
    <t>dle situace DZ 
V4 (0,125) 0,125*(337,0+523,0+172,0+33,0)=133.125 [A]</t>
  </si>
  <si>
    <t>SO 901</t>
  </si>
  <si>
    <t>Dopravně inženýrská opatření pro II/121</t>
  </si>
  <si>
    <t>027121</t>
  </si>
  <si>
    <t>PROVIZORNÍ PŘÍSTUPOVÉ CESTY - ZŘÍZENÍ</t>
  </si>
  <si>
    <t>provizorní nástupiště zastávky 
pronájem, doprava a osazení silničních panelů 3,0x1,0x0,15m po dobu výstavby včetně zajištění přístupu,</t>
  </si>
  <si>
    <t>12*2=24.000 [A] 
2*a=48.000 [B]</t>
  </si>
  <si>
    <t>027123</t>
  </si>
  <si>
    <t>PROVIZORNÍ PŘÍSTUPOVÉ CESTY - ZRUŠENÍ</t>
  </si>
  <si>
    <t>provizorní nástupiště - demontáž a odvoz panelů, včetně veškeré manipulace</t>
  </si>
  <si>
    <t>A</t>
  </si>
  <si>
    <t>Projednání a odsouhlasení DIO po dobu realizace stavby, zabezpečení a řízení dopravy pro pohyb chodců, cyklistů a vozů nutných služeb (IZS, svoz odpadu, apod.) vč. potřebných přesunů značení vyplývající z požadavků BOZP na staveništi</t>
  </si>
  <si>
    <t>pro fáze 1.1, 1.2, 2.1, 2.2 
1=1.000 [A]</t>
  </si>
  <si>
    <t>C</t>
  </si>
  <si>
    <t>Položka zahrnuje montáž a demontáž vč. dílčích přesunů kompletního dopravně-inženýrského značení, zařízení, signalizačních zařízení, dočasných zábran a svodidel pro oddělení pracovních míst pro stavbu dle projektové dokumentace a aktuálních požadavků na provedení a kvalitu dle TP148. Položka zahrnuje  jejich dodávku, montáž, demontáž, kontrolu, údržbu, servis, přemísťování, přeznačování, manipulaci s nimi apod. zaměstnanci zhotovitele.</t>
  </si>
  <si>
    <t>D</t>
  </si>
  <si>
    <t>Položka zahrnuje nájemné  kompletního dopravně-inženýrského značení, zařízení, zábran a svodidel</t>
  </si>
  <si>
    <t>03350</t>
  </si>
  <si>
    <t>SLUŽBY ZAJIŠŤUJÍCÍ REGUL, PŘEVED A OCHRANU VEŘEJ DOPRAVY</t>
  </si>
  <si>
    <t>Vyvolané úpravy režimu hromadné dopravy spojené s přesuny a rušením zastávek. 
Informační kampaň, informační značení. 
PEVNÁ CENA</t>
  </si>
  <si>
    <t>zrušení provizorních sjezdů, zajištění obslužnosti - pouze manipulace s materiálem</t>
  </si>
  <si>
    <t>30*10=300.000 [A]</t>
  </si>
  <si>
    <t>17160</t>
  </si>
  <si>
    <t>ULOŽENÍ SYPANINY DO NÁSYPŮ Z HORNIN KAMENITÝCH SE ZHUTNĚNÍM</t>
  </si>
  <si>
    <t>zřízení provizorních sjezdů, zajištění obslužnosti - pouze manipulace s materiálem</t>
  </si>
  <si>
    <t>567306</t>
  </si>
  <si>
    <t>VRSTVY PRO OBNOVU A OPRAVY Z RECYKLOVANÉHO MATERIÁLU</t>
  </si>
  <si>
    <t>úpravy a zesílení objízdných tras po místních a účelových komunikacích - dle dispozic samosprávy a vlastrníků komunikací 
zhotovitel v ceně zohlední využití materiálu ze stavby</t>
  </si>
  <si>
    <t>pro zpevnění provizorní trasy pro linku E49 
celkem cca 1,2 km  
(1200)*4,5=5 400.000 [A] 
předpoklad zpevnění 30% 0,50*a*0,250=675.000 [B]</t>
  </si>
  <si>
    <t>SO 902</t>
  </si>
  <si>
    <t>Dopravně inženýrská opatření pro III/12148</t>
  </si>
  <si>
    <t>pol. 12373 481,3*1,9=914.470 [B]</t>
  </si>
  <si>
    <t>pro fáze 3.1 a 3.2 
1=1.000 [A]</t>
  </si>
  <si>
    <t>B</t>
  </si>
  <si>
    <t>provoz usměrňován pracovníky stavby. Požadavky inv na dob: 7 prac. dní/týden, 12 hodin/den.</t>
  </si>
  <si>
    <t>11372D</t>
  </si>
  <si>
    <t>FRÉZOVÁNÍ ZPEVNĚNÝCH PLOCH ASFALT DROBNÝCH OPRAV A PLOŠ ROZPADŮ DO 2000M2</t>
  </si>
  <si>
    <t>odfrézování provizorního rozšíření vozovky 
vč. naložení, odvozu a uložení na skládku dodavatele,  zhotovitel v ceně zohlední možnost zpětného využití recyklovaného materiálu na stavbě</t>
  </si>
  <si>
    <t>dle situace a VPŘ DIO 
(145+320)*2,75=1 278.750 [A]  
a*0,10=127.875 [B]</t>
  </si>
  <si>
    <t>komůrka dle VL 211.07 pro zálivku za horka - napojení provizorní komunikace na stávající stav</t>
  </si>
  <si>
    <t>dle situace 
145+320=465.000 [A]</t>
  </si>
  <si>
    <t>odkop pro provizorní rozšíření komunikace - včetně odvozu na trvalou skládku</t>
  </si>
  <si>
    <t>dle situace a VPŘ DIO 
(145+320)*3,0*0,30*1,15=481.275 [A]</t>
  </si>
  <si>
    <t>12920</t>
  </si>
  <si>
    <t>ČIŠTĚNÍ KRAJNIC OD NÁNOSU</t>
  </si>
  <si>
    <t>odstranění provizorních krajnic 
bez skládkovného - zpětné využití materiálu ve stavbě</t>
  </si>
  <si>
    <t>dle situace 
(145+320)*0,75=348.750 [A] 
a*0,25=87.188 [B]  včetně klínu pod krajnicí</t>
  </si>
  <si>
    <t>(145+320)*3,0*1,15=1 604.250 [A]</t>
  </si>
  <si>
    <t>dle situace a VPŘ DIO 
(145+320)*3,0*1,15=1 604.250 [A]</t>
  </si>
  <si>
    <t>ŠD 0-63 - spodní podkladní vrstva rozšíření komunikace. Včetně vyrovnání nerovností a dosypání.</t>
  </si>
  <si>
    <t>dle situace a VPŘ DIO 
(145+320)*3,0*0,150=209.250 [A] 
a*0,10=20.925 [B] včetně vyrovnávek</t>
  </si>
  <si>
    <t>horní podkladní vrstva rozšíření ŠD 0-32</t>
  </si>
  <si>
    <t>dle situace a VPŘ DIO 
(145+320)*2,85=1 325.250 [A]</t>
  </si>
  <si>
    <t>56930</t>
  </si>
  <si>
    <t>ZPEVNĚNÍ KRAJNIC ZE ŠTĚRKODRTI</t>
  </si>
  <si>
    <t>krajnice provizorrního rozšíření  ŠD 0-32</t>
  </si>
  <si>
    <t>PI-C do 0,40 kg/m2</t>
  </si>
  <si>
    <t>pod ACL (145+320)*2,75=1 278.750 [A]</t>
  </si>
  <si>
    <t>PS-C do 0,40kg/m2</t>
  </si>
  <si>
    <t>pod ACO (145+320)*2,60=1 209.000 [A]</t>
  </si>
  <si>
    <t>574A33</t>
  </si>
  <si>
    <t>ASFALTOVÝ BETON PRO OBRUSNÉ VRSTVY ACO 11 TL. 40MM</t>
  </si>
  <si>
    <t>ACO 11 50/70  obrusná vrstva provizorního rozšíření</t>
  </si>
  <si>
    <t>dle situace DIO 
(145+320)*2,60=1 209.000 [A]</t>
  </si>
  <si>
    <t>574C05</t>
  </si>
  <si>
    <t>ASFALTOVÝ BETON PRO LOŽNÍ VRSTVY ACL 16</t>
  </si>
  <si>
    <t>ACL 16  50/70 ložná (podkladní) vrstva provizorního rozšíření</t>
  </si>
  <si>
    <t>dle situace 
(145+320)*2,75*0,06=76.725 [A] 
a*0,10=7.673 [B]  vyrovnávky 
Celkem: A+B=84.398 [C]</t>
  </si>
  <si>
    <t>931316</t>
  </si>
  <si>
    <t>TĚSNĚNÍ DILATAČ SPAR ASF ZÁLIVKOU PRŮŘ DO 800MM2</t>
  </si>
  <si>
    <t>v napojení provizorní komunikace na stávající stav</t>
  </si>
  <si>
    <t>145+320=465.000 [A]</t>
  </si>
  <si>
    <t>SO 903</t>
  </si>
  <si>
    <t>Pomocné dopravní stavby a opatření</t>
  </si>
  <si>
    <t>pro zesílení a opravy objízdných tras 
1=1.000 [A]</t>
  </si>
  <si>
    <t>5774AE</t>
  </si>
  <si>
    <t>VRSTVY PRO OBNOVU A OPRAVY Z ASF BETONU ACO 11+, 11S</t>
  </si>
  <si>
    <t>souhrnná položka zesílní (opravy) komunikace včetně zaříznutí asf. krytu, odfrézování a očištění stáv. krytu, zřízení spojovacího postřiku, položení ACO nebo ACL vrstvy, vyrovnávky a zřízení asf, zálivky 
včetně lokálních sanací, vyrovnání a náhrady, obrub, přespárování dlažby, seříznutí a obnovy krajnic 
Bude čerpáno se souhlasem TDI, včetně obnovy VDZ 
PEVNÁ CENA 6.250.000,-</t>
  </si>
  <si>
    <t>předpokládaný rozsah  
III/12140 km 0,000 - 1,500 a 4,600 - 5,245   
okružní křižovatka Husova - Táborská - Kláštěrní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</si>
</sst>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0" fillId="0" borderId="2" xfId="6" applyFont="1" applyBorder="1" applyAlignment="1">
      <alignment vertical="top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C20" sqref="C20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7"/>
      <c r="B1" s="8"/>
      <c r="C1" s="8"/>
      <c r="D1" s="8"/>
      <c r="E1" s="8"/>
    </row>
    <row r="2" spans="1:5" ht="12.75" customHeight="1" x14ac:dyDescent="0.25">
      <c r="A2" s="7"/>
      <c r="B2" s="6" t="s">
        <v>0</v>
      </c>
      <c r="C2" s="8"/>
      <c r="D2" s="8"/>
      <c r="E2" s="8"/>
    </row>
    <row r="3" spans="1:5" ht="19.95" customHeight="1" x14ac:dyDescent="0.25">
      <c r="A3" s="7"/>
      <c r="B3" s="7"/>
      <c r="C3" s="8"/>
      <c r="D3" s="8"/>
      <c r="E3" s="8"/>
    </row>
    <row r="4" spans="1:5" ht="19.95" customHeight="1" x14ac:dyDescent="0.4">
      <c r="A4" s="8"/>
      <c r="B4" s="5" t="s">
        <v>1</v>
      </c>
      <c r="C4" s="7"/>
      <c r="D4" s="7"/>
      <c r="E4" s="8"/>
    </row>
    <row r="5" spans="1:5" ht="12.75" customHeight="1" x14ac:dyDescent="0.25">
      <c r="A5" s="8"/>
      <c r="B5" s="7" t="s">
        <v>2</v>
      </c>
      <c r="C5" s="7"/>
      <c r="D5" s="7"/>
      <c r="E5" s="8"/>
    </row>
    <row r="6" spans="1:5" ht="12.75" customHeight="1" x14ac:dyDescent="0.25">
      <c r="A6" s="8"/>
      <c r="B6" s="10" t="s">
        <v>3</v>
      </c>
      <c r="C6" s="13">
        <f>SUM(C10:C25)</f>
        <v>0</v>
      </c>
      <c r="D6" s="8"/>
      <c r="E6" s="8"/>
    </row>
    <row r="7" spans="1:5" ht="12.75" customHeight="1" x14ac:dyDescent="0.25">
      <c r="A7" s="8"/>
      <c r="B7" s="10" t="s">
        <v>4</v>
      </c>
      <c r="C7" s="13">
        <f>SUM(E10:E25)</f>
        <v>0</v>
      </c>
      <c r="D7" s="8"/>
      <c r="E7" s="8"/>
    </row>
    <row r="8" spans="1:5" ht="12.75" customHeight="1" x14ac:dyDescent="0.25">
      <c r="A8" s="12"/>
      <c r="B8" s="12"/>
      <c r="C8" s="12"/>
      <c r="D8" s="12"/>
      <c r="E8" s="12"/>
    </row>
    <row r="9" spans="1:5" ht="12.75" customHeight="1" x14ac:dyDescent="0.25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5">
      <c r="A10" s="22" t="s">
        <v>23</v>
      </c>
      <c r="B10" s="22" t="s">
        <v>24</v>
      </c>
      <c r="C10" s="23">
        <f>'SO 000'!I3</f>
        <v>0</v>
      </c>
      <c r="D10" s="23">
        <f>'SO 000'!O2</f>
        <v>0</v>
      </c>
      <c r="E10" s="23">
        <f t="shared" ref="E10:E25" si="0">C10+D10</f>
        <v>0</v>
      </c>
    </row>
    <row r="11" spans="1:5" ht="12.75" customHeight="1" x14ac:dyDescent="0.25">
      <c r="A11" s="22" t="s">
        <v>80</v>
      </c>
      <c r="B11" s="22" t="s">
        <v>81</v>
      </c>
      <c r="C11" s="23">
        <f>'SO 001'!I3</f>
        <v>0</v>
      </c>
      <c r="D11" s="23">
        <f>'SO 001'!O2</f>
        <v>0</v>
      </c>
      <c r="E11" s="23">
        <f t="shared" si="0"/>
        <v>0</v>
      </c>
    </row>
    <row r="12" spans="1:5" ht="12.75" customHeight="1" x14ac:dyDescent="0.25">
      <c r="A12" s="22" t="s">
        <v>113</v>
      </c>
      <c r="B12" s="22" t="s">
        <v>114</v>
      </c>
      <c r="C12" s="23">
        <f>'SO 101'!I3</f>
        <v>0</v>
      </c>
      <c r="D12" s="23">
        <f>'SO 101'!O2</f>
        <v>0</v>
      </c>
      <c r="E12" s="23">
        <f t="shared" si="0"/>
        <v>0</v>
      </c>
    </row>
    <row r="13" spans="1:5" ht="12.75" customHeight="1" x14ac:dyDescent="0.25">
      <c r="A13" s="22" t="s">
        <v>353</v>
      </c>
      <c r="B13" s="22" t="s">
        <v>354</v>
      </c>
      <c r="C13" s="23">
        <f>'SO 102'!I3</f>
        <v>0</v>
      </c>
      <c r="D13" s="23">
        <f>'SO 102'!O2</f>
        <v>0</v>
      </c>
      <c r="E13" s="23">
        <f t="shared" si="0"/>
        <v>0</v>
      </c>
    </row>
    <row r="14" spans="1:5" ht="12.75" customHeight="1" x14ac:dyDescent="0.25">
      <c r="A14" s="22" t="s">
        <v>459</v>
      </c>
      <c r="B14" s="22" t="s">
        <v>460</v>
      </c>
      <c r="C14" s="23">
        <f>'SO 102.1'!I3</f>
        <v>0</v>
      </c>
      <c r="D14" s="23">
        <f>'SO 102.1'!O2</f>
        <v>0</v>
      </c>
      <c r="E14" s="23">
        <f t="shared" si="0"/>
        <v>0</v>
      </c>
    </row>
    <row r="15" spans="1:5" ht="12.75" customHeight="1" x14ac:dyDescent="0.25">
      <c r="A15" s="22" t="s">
        <v>526</v>
      </c>
      <c r="B15" s="22" t="s">
        <v>527</v>
      </c>
      <c r="C15" s="23">
        <f>'SO 103'!I3</f>
        <v>0</v>
      </c>
      <c r="D15" s="23">
        <f>'SO 103'!O2</f>
        <v>0</v>
      </c>
      <c r="E15" s="23">
        <f t="shared" si="0"/>
        <v>0</v>
      </c>
    </row>
    <row r="16" spans="1:5" ht="12.75" customHeight="1" x14ac:dyDescent="0.25">
      <c r="A16" s="22" t="s">
        <v>575</v>
      </c>
      <c r="B16" s="22" t="s">
        <v>576</v>
      </c>
      <c r="C16" s="23">
        <f>'SO 107'!I3</f>
        <v>0</v>
      </c>
      <c r="D16" s="23">
        <f>'SO 107'!O2</f>
        <v>0</v>
      </c>
      <c r="E16" s="23">
        <f t="shared" si="0"/>
        <v>0</v>
      </c>
    </row>
    <row r="17" spans="1:5" ht="12.75" customHeight="1" x14ac:dyDescent="0.25">
      <c r="A17" s="22" t="s">
        <v>596</v>
      </c>
      <c r="B17" s="22" t="s">
        <v>597</v>
      </c>
      <c r="C17" s="23">
        <f>'SO 108'!I3</f>
        <v>0</v>
      </c>
      <c r="D17" s="23">
        <f>'SO 108'!O2</f>
        <v>0</v>
      </c>
      <c r="E17" s="23">
        <f t="shared" si="0"/>
        <v>0</v>
      </c>
    </row>
    <row r="18" spans="1:5" ht="12.75" customHeight="1" x14ac:dyDescent="0.25">
      <c r="A18" s="22" t="s">
        <v>641</v>
      </c>
      <c r="B18" s="22" t="s">
        <v>642</v>
      </c>
      <c r="C18" s="23">
        <f>'SO 131'!I3</f>
        <v>0</v>
      </c>
      <c r="D18" s="23">
        <f>'SO 131'!O2</f>
        <v>0</v>
      </c>
      <c r="E18" s="23">
        <f t="shared" si="0"/>
        <v>0</v>
      </c>
    </row>
    <row r="19" spans="1:5" ht="12.75" customHeight="1" x14ac:dyDescent="0.25">
      <c r="A19" s="22" t="s">
        <v>661</v>
      </c>
      <c r="B19" s="22" t="s">
        <v>662</v>
      </c>
      <c r="C19" s="23">
        <f>'SO 132'!I3</f>
        <v>0</v>
      </c>
      <c r="D19" s="23">
        <f>'SO 132'!O2</f>
        <v>0</v>
      </c>
      <c r="E19" s="23">
        <f t="shared" si="0"/>
        <v>0</v>
      </c>
    </row>
    <row r="20" spans="1:5" ht="12.75" customHeight="1" x14ac:dyDescent="0.25">
      <c r="A20" s="22" t="s">
        <v>701</v>
      </c>
      <c r="B20" s="22" t="s">
        <v>702</v>
      </c>
      <c r="C20" s="23">
        <f>'SO 133'!I3</f>
        <v>0</v>
      </c>
      <c r="D20" s="23">
        <f>'SO 133'!O2</f>
        <v>0</v>
      </c>
      <c r="E20" s="23">
        <f t="shared" si="0"/>
        <v>0</v>
      </c>
    </row>
    <row r="21" spans="1:5" ht="12.75" customHeight="1" x14ac:dyDescent="0.25">
      <c r="A21" s="22" t="s">
        <v>713</v>
      </c>
      <c r="B21" s="22" t="s">
        <v>714</v>
      </c>
      <c r="C21" s="23">
        <f>'SO 190'!I3</f>
        <v>0</v>
      </c>
      <c r="D21" s="23">
        <f>'SO 190'!O2</f>
        <v>0</v>
      </c>
      <c r="E21" s="23">
        <f t="shared" si="0"/>
        <v>0</v>
      </c>
    </row>
    <row r="22" spans="1:5" ht="12.75" customHeight="1" x14ac:dyDescent="0.25">
      <c r="A22" s="22" t="s">
        <v>744</v>
      </c>
      <c r="B22" s="22" t="s">
        <v>745</v>
      </c>
      <c r="C22" s="23">
        <f>'SO 191'!I3</f>
        <v>0</v>
      </c>
      <c r="D22" s="23">
        <f>'SO 191'!O2</f>
        <v>0</v>
      </c>
      <c r="E22" s="23">
        <f t="shared" si="0"/>
        <v>0</v>
      </c>
    </row>
    <row r="23" spans="1:5" ht="12.75" customHeight="1" x14ac:dyDescent="0.25">
      <c r="A23" s="22" t="s">
        <v>750</v>
      </c>
      <c r="B23" s="22" t="s">
        <v>751</v>
      </c>
      <c r="C23" s="23">
        <f>'SO 901'!I3</f>
        <v>0</v>
      </c>
      <c r="D23" s="23">
        <f>'SO 901'!O2</f>
        <v>0</v>
      </c>
      <c r="E23" s="23">
        <f t="shared" si="0"/>
        <v>0</v>
      </c>
    </row>
    <row r="24" spans="1:5" ht="12.75" customHeight="1" x14ac:dyDescent="0.25">
      <c r="A24" s="22" t="s">
        <v>778</v>
      </c>
      <c r="B24" s="22" t="s">
        <v>779</v>
      </c>
      <c r="C24" s="23">
        <f>'SO 902'!I3</f>
        <v>0</v>
      </c>
      <c r="D24" s="23">
        <f>'SO 902'!O2</f>
        <v>0</v>
      </c>
      <c r="E24" s="23">
        <f t="shared" si="0"/>
        <v>0</v>
      </c>
    </row>
    <row r="25" spans="1:5" ht="12.75" customHeight="1" x14ac:dyDescent="0.25">
      <c r="A25" s="22" t="s">
        <v>821</v>
      </c>
      <c r="B25" s="22" t="s">
        <v>822</v>
      </c>
      <c r="C25" s="23">
        <f>'SO 903'!I3</f>
        <v>0</v>
      </c>
      <c r="D25" s="23">
        <f>'SO 903'!O2</f>
        <v>0</v>
      </c>
      <c r="E25" s="23">
        <f t="shared" si="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workbookViewId="0">
      <pane ySplit="7" topLeftCell="A8" activePane="bottomLeft" state="frozen"/>
      <selection pane="bottomLeft" activeCell="K56" sqref="K56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0+O8+O12+O25+O29+O51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641</v>
      </c>
      <c r="I3" s="38">
        <f>0+I8+I12+I25+I29+I51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641</v>
      </c>
      <c r="D4" s="2"/>
      <c r="E4" s="20" t="s">
        <v>642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ht="13.2" x14ac:dyDescent="0.25">
      <c r="A9" s="24" t="s">
        <v>44</v>
      </c>
      <c r="B9" s="28" t="s">
        <v>28</v>
      </c>
      <c r="C9" s="28" t="s">
        <v>115</v>
      </c>
      <c r="D9" s="24" t="s">
        <v>57</v>
      </c>
      <c r="E9" s="29" t="s">
        <v>116</v>
      </c>
      <c r="F9" s="30" t="s">
        <v>117</v>
      </c>
      <c r="G9" s="31">
        <v>16.18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33" t="s">
        <v>49</v>
      </c>
      <c r="E10" s="34" t="s">
        <v>118</v>
      </c>
    </row>
    <row r="11" spans="1:18" ht="39.6" x14ac:dyDescent="0.25">
      <c r="A11" s="35" t="s">
        <v>51</v>
      </c>
      <c r="E11" s="36" t="s">
        <v>643</v>
      </c>
    </row>
    <row r="12" spans="1:18" ht="12.75" customHeight="1" x14ac:dyDescent="0.25">
      <c r="A12" s="12" t="s">
        <v>42</v>
      </c>
      <c r="B12" s="12"/>
      <c r="C12" s="39" t="s">
        <v>28</v>
      </c>
      <c r="D12" s="12"/>
      <c r="E12" s="26" t="s">
        <v>88</v>
      </c>
      <c r="F12" s="12"/>
      <c r="G12" s="12"/>
      <c r="H12" s="12"/>
      <c r="I12" s="40">
        <f>0+Q12</f>
        <v>0</v>
      </c>
      <c r="O12">
        <f>0+R12</f>
        <v>0</v>
      </c>
      <c r="Q12">
        <f>0+I13+I16+I19+I22</f>
        <v>0</v>
      </c>
      <c r="R12">
        <f>0+O13+O16+O19+O22</f>
        <v>0</v>
      </c>
    </row>
    <row r="13" spans="1:18" ht="13.2" x14ac:dyDescent="0.25">
      <c r="A13" s="24" t="s">
        <v>44</v>
      </c>
      <c r="B13" s="28" t="s">
        <v>22</v>
      </c>
      <c r="C13" s="28" t="s">
        <v>129</v>
      </c>
      <c r="D13" s="24" t="s">
        <v>46</v>
      </c>
      <c r="E13" s="29" t="s">
        <v>130</v>
      </c>
      <c r="F13" s="30" t="s">
        <v>126</v>
      </c>
      <c r="G13" s="31">
        <v>7.2</v>
      </c>
      <c r="H13" s="32"/>
      <c r="I13" s="32">
        <f>ROUND(ROUND(H13,2)*ROUND(G13,3),2)</f>
        <v>0</v>
      </c>
      <c r="O13">
        <f>(I13*21)/100</f>
        <v>0</v>
      </c>
      <c r="P13" t="s">
        <v>22</v>
      </c>
    </row>
    <row r="14" spans="1:18" ht="26.4" x14ac:dyDescent="0.25">
      <c r="A14" s="33" t="s">
        <v>49</v>
      </c>
      <c r="E14" s="34" t="s">
        <v>131</v>
      </c>
    </row>
    <row r="15" spans="1:18" ht="79.2" x14ac:dyDescent="0.25">
      <c r="A15" s="37" t="s">
        <v>51</v>
      </c>
      <c r="E15" s="36" t="s">
        <v>644</v>
      </c>
    </row>
    <row r="16" spans="1:18" ht="26.4" x14ac:dyDescent="0.25">
      <c r="A16" s="24" t="s">
        <v>44</v>
      </c>
      <c r="B16" s="28" t="s">
        <v>21</v>
      </c>
      <c r="C16" s="28" t="s">
        <v>579</v>
      </c>
      <c r="D16" s="24" t="s">
        <v>46</v>
      </c>
      <c r="E16" s="29" t="s">
        <v>580</v>
      </c>
      <c r="F16" s="30" t="s">
        <v>126</v>
      </c>
      <c r="G16" s="31">
        <v>4.8</v>
      </c>
      <c r="H16" s="32"/>
      <c r="I16" s="32">
        <f>ROUND(ROUND(H16,2)*ROUND(G16,3),2)</f>
        <v>0</v>
      </c>
      <c r="O16">
        <f>(I16*21)/100</f>
        <v>0</v>
      </c>
      <c r="P16" t="s">
        <v>22</v>
      </c>
    </row>
    <row r="17" spans="1:18" ht="39.6" x14ac:dyDescent="0.25">
      <c r="A17" s="33" t="s">
        <v>49</v>
      </c>
      <c r="E17" s="34" t="s">
        <v>154</v>
      </c>
    </row>
    <row r="18" spans="1:18" ht="39.6" x14ac:dyDescent="0.25">
      <c r="A18" s="37" t="s">
        <v>51</v>
      </c>
      <c r="E18" s="36" t="s">
        <v>645</v>
      </c>
    </row>
    <row r="19" spans="1:18" ht="13.2" x14ac:dyDescent="0.25">
      <c r="A19" s="24" t="s">
        <v>44</v>
      </c>
      <c r="B19" s="28" t="s">
        <v>32</v>
      </c>
      <c r="C19" s="28" t="s">
        <v>157</v>
      </c>
      <c r="D19" s="24" t="s">
        <v>46</v>
      </c>
      <c r="E19" s="29" t="s">
        <v>158</v>
      </c>
      <c r="F19" s="30" t="s">
        <v>145</v>
      </c>
      <c r="G19" s="31">
        <v>23</v>
      </c>
      <c r="H19" s="32"/>
      <c r="I19" s="32">
        <f>ROUND(ROUND(H19,2)*ROUND(G19,3),2)</f>
        <v>0</v>
      </c>
      <c r="O19">
        <f>(I19*21)/100</f>
        <v>0</v>
      </c>
      <c r="P19" t="s">
        <v>22</v>
      </c>
    </row>
    <row r="20" spans="1:18" ht="26.4" x14ac:dyDescent="0.25">
      <c r="A20" s="33" t="s">
        <v>49</v>
      </c>
      <c r="E20" s="34" t="s">
        <v>159</v>
      </c>
    </row>
    <row r="21" spans="1:18" ht="26.4" x14ac:dyDescent="0.25">
      <c r="A21" s="37" t="s">
        <v>51</v>
      </c>
      <c r="E21" s="36" t="s">
        <v>646</v>
      </c>
    </row>
    <row r="22" spans="1:18" ht="13.2" x14ac:dyDescent="0.25">
      <c r="A22" s="24" t="s">
        <v>44</v>
      </c>
      <c r="B22" s="28" t="s">
        <v>34</v>
      </c>
      <c r="C22" s="28" t="s">
        <v>213</v>
      </c>
      <c r="D22" s="24" t="s">
        <v>46</v>
      </c>
      <c r="E22" s="29" t="s">
        <v>214</v>
      </c>
      <c r="F22" s="30" t="s">
        <v>91</v>
      </c>
      <c r="G22" s="31">
        <v>48</v>
      </c>
      <c r="H22" s="32"/>
      <c r="I22" s="32">
        <f>ROUND(ROUND(H22,2)*ROUND(G22,3),2)</f>
        <v>0</v>
      </c>
      <c r="O22">
        <f>(I22*21)/100</f>
        <v>0</v>
      </c>
      <c r="P22" t="s">
        <v>22</v>
      </c>
    </row>
    <row r="23" spans="1:18" ht="13.2" x14ac:dyDescent="0.25">
      <c r="A23" s="33" t="s">
        <v>49</v>
      </c>
      <c r="E23" s="34" t="s">
        <v>46</v>
      </c>
    </row>
    <row r="24" spans="1:18" ht="66" x14ac:dyDescent="0.25">
      <c r="A24" s="35" t="s">
        <v>51</v>
      </c>
      <c r="E24" s="36" t="s">
        <v>647</v>
      </c>
    </row>
    <row r="25" spans="1:18" ht="12.75" customHeight="1" x14ac:dyDescent="0.25">
      <c r="A25" s="12" t="s">
        <v>42</v>
      </c>
      <c r="B25" s="12"/>
      <c r="C25" s="39" t="s">
        <v>22</v>
      </c>
      <c r="D25" s="12"/>
      <c r="E25" s="26" t="s">
        <v>221</v>
      </c>
      <c r="F25" s="12"/>
      <c r="G25" s="12"/>
      <c r="H25" s="12"/>
      <c r="I25" s="40">
        <f>0+Q25</f>
        <v>0</v>
      </c>
      <c r="O25">
        <f>0+R25</f>
        <v>0</v>
      </c>
      <c r="Q25">
        <f>0+I26</f>
        <v>0</v>
      </c>
      <c r="R25">
        <f>0+O26</f>
        <v>0</v>
      </c>
    </row>
    <row r="26" spans="1:18" ht="13.2" x14ac:dyDescent="0.25">
      <c r="A26" s="24" t="s">
        <v>44</v>
      </c>
      <c r="B26" s="28" t="s">
        <v>36</v>
      </c>
      <c r="C26" s="28" t="s">
        <v>228</v>
      </c>
      <c r="D26" s="24" t="s">
        <v>46</v>
      </c>
      <c r="E26" s="29" t="s">
        <v>229</v>
      </c>
      <c r="F26" s="30" t="s">
        <v>91</v>
      </c>
      <c r="G26" s="31">
        <v>48</v>
      </c>
      <c r="H26" s="32"/>
      <c r="I26" s="32">
        <f>ROUND(ROUND(H26,2)*ROUND(G26,3),2)</f>
        <v>0</v>
      </c>
      <c r="O26">
        <f>(I26*21)/100</f>
        <v>0</v>
      </c>
      <c r="P26" t="s">
        <v>22</v>
      </c>
    </row>
    <row r="27" spans="1:18" ht="39.6" x14ac:dyDescent="0.25">
      <c r="A27" s="33" t="s">
        <v>49</v>
      </c>
      <c r="E27" s="34" t="s">
        <v>230</v>
      </c>
    </row>
    <row r="28" spans="1:18" ht="66" x14ac:dyDescent="0.25">
      <c r="A28" s="35" t="s">
        <v>51</v>
      </c>
      <c r="E28" s="36" t="s">
        <v>647</v>
      </c>
    </row>
    <row r="29" spans="1:18" ht="12.75" customHeight="1" x14ac:dyDescent="0.25">
      <c r="A29" s="12" t="s">
        <v>42</v>
      </c>
      <c r="B29" s="12"/>
      <c r="C29" s="39" t="s">
        <v>34</v>
      </c>
      <c r="D29" s="12"/>
      <c r="E29" s="26" t="s">
        <v>248</v>
      </c>
      <c r="F29" s="12"/>
      <c r="G29" s="12"/>
      <c r="H29" s="12"/>
      <c r="I29" s="40">
        <f>0+Q29</f>
        <v>0</v>
      </c>
      <c r="O29">
        <f>0+R29</f>
        <v>0</v>
      </c>
      <c r="Q29">
        <f>0+I30+I33+I36+I39+I42+I45+I48</f>
        <v>0</v>
      </c>
      <c r="R29">
        <f>0+O30+O33+O36+O39+O42+O45+O48</f>
        <v>0</v>
      </c>
    </row>
    <row r="30" spans="1:18" ht="13.2" x14ac:dyDescent="0.25">
      <c r="A30" s="24" t="s">
        <v>44</v>
      </c>
      <c r="B30" s="28" t="s">
        <v>69</v>
      </c>
      <c r="C30" s="28" t="s">
        <v>255</v>
      </c>
      <c r="D30" s="24" t="s">
        <v>46</v>
      </c>
      <c r="E30" s="29" t="s">
        <v>256</v>
      </c>
      <c r="F30" s="30" t="s">
        <v>91</v>
      </c>
      <c r="G30" s="31">
        <v>48</v>
      </c>
      <c r="H30" s="32"/>
      <c r="I30" s="32">
        <f>ROUND(ROUND(H30,2)*ROUND(G30,3),2)</f>
        <v>0</v>
      </c>
      <c r="O30">
        <f>(I30*21)/100</f>
        <v>0</v>
      </c>
      <c r="P30" t="s">
        <v>22</v>
      </c>
    </row>
    <row r="31" spans="1:18" ht="13.2" x14ac:dyDescent="0.25">
      <c r="A31" s="33" t="s">
        <v>49</v>
      </c>
      <c r="E31" s="34" t="s">
        <v>257</v>
      </c>
    </row>
    <row r="32" spans="1:18" ht="66" x14ac:dyDescent="0.25">
      <c r="A32" s="37" t="s">
        <v>51</v>
      </c>
      <c r="E32" s="36" t="s">
        <v>647</v>
      </c>
    </row>
    <row r="33" spans="1:16" ht="13.2" x14ac:dyDescent="0.25">
      <c r="A33" s="24" t="s">
        <v>44</v>
      </c>
      <c r="B33" s="28" t="s">
        <v>74</v>
      </c>
      <c r="C33" s="28" t="s">
        <v>260</v>
      </c>
      <c r="D33" s="24" t="s">
        <v>46</v>
      </c>
      <c r="E33" s="29" t="s">
        <v>261</v>
      </c>
      <c r="F33" s="30" t="s">
        <v>91</v>
      </c>
      <c r="G33" s="31">
        <v>18</v>
      </c>
      <c r="H33" s="32"/>
      <c r="I33" s="32">
        <f>ROUND(ROUND(H33,2)*ROUND(G33,3),2)</f>
        <v>0</v>
      </c>
      <c r="O33">
        <f>(I33*21)/100</f>
        <v>0</v>
      </c>
      <c r="P33" t="s">
        <v>22</v>
      </c>
    </row>
    <row r="34" spans="1:16" ht="13.2" x14ac:dyDescent="0.25">
      <c r="A34" s="33" t="s">
        <v>49</v>
      </c>
      <c r="E34" s="34" t="s">
        <v>262</v>
      </c>
    </row>
    <row r="35" spans="1:16" ht="26.4" x14ac:dyDescent="0.25">
      <c r="A35" s="37" t="s">
        <v>51</v>
      </c>
      <c r="E35" s="36" t="s">
        <v>648</v>
      </c>
    </row>
    <row r="36" spans="1:16" ht="13.2" x14ac:dyDescent="0.25">
      <c r="A36" s="24" t="s">
        <v>44</v>
      </c>
      <c r="B36" s="28" t="s">
        <v>39</v>
      </c>
      <c r="C36" s="28" t="s">
        <v>269</v>
      </c>
      <c r="D36" s="24" t="s">
        <v>46</v>
      </c>
      <c r="E36" s="29" t="s">
        <v>270</v>
      </c>
      <c r="F36" s="30" t="s">
        <v>91</v>
      </c>
      <c r="G36" s="31">
        <v>97.44</v>
      </c>
      <c r="H36" s="32"/>
      <c r="I36" s="32">
        <f>ROUND(ROUND(H36,2)*ROUND(G36,3),2)</f>
        <v>0</v>
      </c>
      <c r="O36">
        <f>(I36*21)/100</f>
        <v>0</v>
      </c>
      <c r="P36" t="s">
        <v>22</v>
      </c>
    </row>
    <row r="37" spans="1:16" ht="13.2" x14ac:dyDescent="0.25">
      <c r="A37" s="33" t="s">
        <v>49</v>
      </c>
      <c r="E37" s="34" t="s">
        <v>271</v>
      </c>
    </row>
    <row r="38" spans="1:16" ht="26.4" x14ac:dyDescent="0.25">
      <c r="A38" s="37" t="s">
        <v>51</v>
      </c>
      <c r="E38" s="36" t="s">
        <v>649</v>
      </c>
    </row>
    <row r="39" spans="1:16" ht="13.2" x14ac:dyDescent="0.25">
      <c r="A39" s="24" t="s">
        <v>44</v>
      </c>
      <c r="B39" s="28" t="s">
        <v>41</v>
      </c>
      <c r="C39" s="28" t="s">
        <v>279</v>
      </c>
      <c r="D39" s="24" t="s">
        <v>46</v>
      </c>
      <c r="E39" s="29" t="s">
        <v>280</v>
      </c>
      <c r="F39" s="30" t="s">
        <v>91</v>
      </c>
      <c r="G39" s="31">
        <v>48</v>
      </c>
      <c r="H39" s="32"/>
      <c r="I39" s="32">
        <f>ROUND(ROUND(H39,2)*ROUND(G39,3),2)</f>
        <v>0</v>
      </c>
      <c r="O39">
        <f>(I39*21)/100</f>
        <v>0</v>
      </c>
      <c r="P39" t="s">
        <v>22</v>
      </c>
    </row>
    <row r="40" spans="1:16" ht="13.2" x14ac:dyDescent="0.25">
      <c r="A40" s="33" t="s">
        <v>49</v>
      </c>
      <c r="E40" s="34" t="s">
        <v>281</v>
      </c>
    </row>
    <row r="41" spans="1:16" ht="26.4" x14ac:dyDescent="0.25">
      <c r="A41" s="37" t="s">
        <v>51</v>
      </c>
      <c r="E41" s="36" t="s">
        <v>650</v>
      </c>
    </row>
    <row r="42" spans="1:16" ht="13.2" x14ac:dyDescent="0.25">
      <c r="A42" s="24" t="s">
        <v>44</v>
      </c>
      <c r="B42" s="28" t="s">
        <v>156</v>
      </c>
      <c r="C42" s="28" t="s">
        <v>284</v>
      </c>
      <c r="D42" s="24" t="s">
        <v>46</v>
      </c>
      <c r="E42" s="29" t="s">
        <v>285</v>
      </c>
      <c r="F42" s="30" t="s">
        <v>91</v>
      </c>
      <c r="G42" s="31">
        <v>49.44</v>
      </c>
      <c r="H42" s="32"/>
      <c r="I42" s="32">
        <f>ROUND(ROUND(H42,2)*ROUND(G42,3),2)</f>
        <v>0</v>
      </c>
      <c r="O42">
        <f>(I42*21)/100</f>
        <v>0</v>
      </c>
      <c r="P42" t="s">
        <v>22</v>
      </c>
    </row>
    <row r="43" spans="1:16" ht="13.2" x14ac:dyDescent="0.25">
      <c r="A43" s="33" t="s">
        <v>49</v>
      </c>
      <c r="E43" s="34" t="s">
        <v>286</v>
      </c>
    </row>
    <row r="44" spans="1:16" ht="39.6" x14ac:dyDescent="0.25">
      <c r="A44" s="37" t="s">
        <v>51</v>
      </c>
      <c r="E44" s="36" t="s">
        <v>651</v>
      </c>
    </row>
    <row r="45" spans="1:16" ht="13.2" x14ac:dyDescent="0.25">
      <c r="A45" s="24" t="s">
        <v>44</v>
      </c>
      <c r="B45" s="28" t="s">
        <v>161</v>
      </c>
      <c r="C45" s="28" t="s">
        <v>652</v>
      </c>
      <c r="D45" s="24" t="s">
        <v>46</v>
      </c>
      <c r="E45" s="29" t="s">
        <v>653</v>
      </c>
      <c r="F45" s="30" t="s">
        <v>91</v>
      </c>
      <c r="G45" s="31">
        <v>10</v>
      </c>
      <c r="H45" s="32"/>
      <c r="I45" s="32">
        <f>ROUND(ROUND(H45,2)*ROUND(G45,3),2)</f>
        <v>0</v>
      </c>
      <c r="O45">
        <f>(I45*21)/100</f>
        <v>0</v>
      </c>
      <c r="P45" t="s">
        <v>22</v>
      </c>
    </row>
    <row r="46" spans="1:16" ht="26.4" x14ac:dyDescent="0.25">
      <c r="A46" s="33" t="s">
        <v>49</v>
      </c>
      <c r="E46" s="34" t="s">
        <v>654</v>
      </c>
    </row>
    <row r="47" spans="1:16" ht="13.2" x14ac:dyDescent="0.25">
      <c r="A47" s="37" t="s">
        <v>51</v>
      </c>
      <c r="E47" s="36" t="s">
        <v>655</v>
      </c>
    </row>
    <row r="48" spans="1:16" ht="13.2" x14ac:dyDescent="0.25">
      <c r="A48" s="24" t="s">
        <v>44</v>
      </c>
      <c r="B48" s="28" t="s">
        <v>166</v>
      </c>
      <c r="C48" s="28" t="s">
        <v>656</v>
      </c>
      <c r="D48" s="24" t="s">
        <v>46</v>
      </c>
      <c r="E48" s="29" t="s">
        <v>657</v>
      </c>
      <c r="F48" s="30" t="s">
        <v>91</v>
      </c>
      <c r="G48" s="31">
        <v>20</v>
      </c>
      <c r="H48" s="32"/>
      <c r="I48" s="32">
        <f>ROUND(ROUND(H48,2)*ROUND(G48,3),2)</f>
        <v>0</v>
      </c>
      <c r="O48">
        <f>(I48*21)/100</f>
        <v>0</v>
      </c>
      <c r="P48" t="s">
        <v>22</v>
      </c>
    </row>
    <row r="49" spans="1:18" ht="26.4" x14ac:dyDescent="0.25">
      <c r="A49" s="33" t="s">
        <v>49</v>
      </c>
      <c r="E49" s="34" t="s">
        <v>658</v>
      </c>
    </row>
    <row r="50" spans="1:18" ht="26.4" x14ac:dyDescent="0.25">
      <c r="A50" s="35" t="s">
        <v>51</v>
      </c>
      <c r="E50" s="36" t="s">
        <v>659</v>
      </c>
    </row>
    <row r="51" spans="1:18" ht="12.75" customHeight="1" x14ac:dyDescent="0.25">
      <c r="A51" s="12" t="s">
        <v>42</v>
      </c>
      <c r="B51" s="12"/>
      <c r="C51" s="39" t="s">
        <v>39</v>
      </c>
      <c r="D51" s="12"/>
      <c r="E51" s="26" t="s">
        <v>102</v>
      </c>
      <c r="F51" s="12"/>
      <c r="G51" s="12"/>
      <c r="H51" s="12"/>
      <c r="I51" s="40">
        <f>0+Q51</f>
        <v>0</v>
      </c>
      <c r="O51">
        <f>0+R51</f>
        <v>0</v>
      </c>
      <c r="Q51">
        <f>0+I52+I55+I58</f>
        <v>0</v>
      </c>
      <c r="R51">
        <f>0+O52+O55+O58</f>
        <v>0</v>
      </c>
    </row>
    <row r="52" spans="1:18" ht="13.2" x14ac:dyDescent="0.25">
      <c r="A52" s="24" t="s">
        <v>44</v>
      </c>
      <c r="B52" s="28" t="s">
        <v>171</v>
      </c>
      <c r="C52" s="28" t="s">
        <v>330</v>
      </c>
      <c r="D52" s="24" t="s">
        <v>46</v>
      </c>
      <c r="E52" s="29" t="s">
        <v>331</v>
      </c>
      <c r="F52" s="30" t="s">
        <v>145</v>
      </c>
      <c r="G52" s="31">
        <v>23</v>
      </c>
      <c r="H52" s="32"/>
      <c r="I52" s="32">
        <f>ROUND(ROUND(H52,2)*ROUND(G52,3),2)</f>
        <v>0</v>
      </c>
      <c r="O52">
        <f>(I52*21)/100</f>
        <v>0</v>
      </c>
      <c r="P52" t="s">
        <v>22</v>
      </c>
    </row>
    <row r="53" spans="1:18" ht="13.2" x14ac:dyDescent="0.25">
      <c r="A53" s="33" t="s">
        <v>49</v>
      </c>
      <c r="E53" s="34" t="s">
        <v>332</v>
      </c>
    </row>
    <row r="54" spans="1:18" ht="26.4" x14ac:dyDescent="0.25">
      <c r="A54" s="37" t="s">
        <v>51</v>
      </c>
      <c r="E54" s="36" t="s">
        <v>646</v>
      </c>
    </row>
    <row r="55" spans="1:18" ht="13.2" x14ac:dyDescent="0.25">
      <c r="A55" s="24" t="s">
        <v>44</v>
      </c>
      <c r="B55" s="28" t="s">
        <v>174</v>
      </c>
      <c r="C55" s="28" t="s">
        <v>335</v>
      </c>
      <c r="D55" s="24" t="s">
        <v>46</v>
      </c>
      <c r="E55" s="29" t="s">
        <v>336</v>
      </c>
      <c r="F55" s="30" t="s">
        <v>145</v>
      </c>
      <c r="G55" s="31">
        <v>23</v>
      </c>
      <c r="H55" s="32"/>
      <c r="I55" s="32">
        <f>ROUND(ROUND(H55,2)*ROUND(G55,3),2)</f>
        <v>0</v>
      </c>
      <c r="O55">
        <f>(I55*21)/100</f>
        <v>0</v>
      </c>
      <c r="P55" t="s">
        <v>22</v>
      </c>
    </row>
    <row r="56" spans="1:18" ht="26.4" x14ac:dyDescent="0.25">
      <c r="A56" s="33" t="s">
        <v>49</v>
      </c>
      <c r="E56" s="34" t="s">
        <v>432</v>
      </c>
    </row>
    <row r="57" spans="1:18" ht="26.4" x14ac:dyDescent="0.25">
      <c r="A57" s="37" t="s">
        <v>51</v>
      </c>
      <c r="E57" s="36" t="s">
        <v>646</v>
      </c>
    </row>
    <row r="58" spans="1:18" ht="13.2" x14ac:dyDescent="0.25">
      <c r="A58" s="24" t="s">
        <v>44</v>
      </c>
      <c r="B58" s="28" t="s">
        <v>179</v>
      </c>
      <c r="C58" s="28" t="s">
        <v>349</v>
      </c>
      <c r="D58" s="24" t="s">
        <v>46</v>
      </c>
      <c r="E58" s="29" t="s">
        <v>350</v>
      </c>
      <c r="F58" s="30" t="s">
        <v>126</v>
      </c>
      <c r="G58" s="31">
        <v>1</v>
      </c>
      <c r="H58" s="32"/>
      <c r="I58" s="32">
        <f>ROUND(ROUND(H58,2)*ROUND(G58,3),2)</f>
        <v>0</v>
      </c>
      <c r="O58">
        <f>(I58*21)/100</f>
        <v>0</v>
      </c>
      <c r="P58" t="s">
        <v>22</v>
      </c>
    </row>
    <row r="59" spans="1:18" ht="13.2" x14ac:dyDescent="0.25">
      <c r="A59" s="33" t="s">
        <v>49</v>
      </c>
      <c r="E59" s="34" t="s">
        <v>351</v>
      </c>
    </row>
    <row r="60" spans="1:18" ht="26.4" x14ac:dyDescent="0.25">
      <c r="A60" s="35" t="s">
        <v>51</v>
      </c>
      <c r="E60" s="36" t="s">
        <v>660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4"/>
  <sheetViews>
    <sheetView workbookViewId="0">
      <pane ySplit="7" topLeftCell="A8" activePane="bottomLeft" state="frozen"/>
      <selection pane="bottomLeft" activeCell="J81" sqref="J81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0+O8+O15+O34+O38+O75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661</v>
      </c>
      <c r="I3" s="38">
        <f>0+I8+I15+I34+I38+I75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661</v>
      </c>
      <c r="D4" s="2"/>
      <c r="E4" s="20" t="s">
        <v>662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0+I9+I12</f>
        <v>0</v>
      </c>
      <c r="R8">
        <f>0+O9+O12</f>
        <v>0</v>
      </c>
    </row>
    <row r="9" spans="1:18" ht="13.2" x14ac:dyDescent="0.25">
      <c r="A9" s="24" t="s">
        <v>44</v>
      </c>
      <c r="B9" s="28" t="s">
        <v>28</v>
      </c>
      <c r="C9" s="28" t="s">
        <v>115</v>
      </c>
      <c r="D9" s="24" t="s">
        <v>57</v>
      </c>
      <c r="E9" s="29" t="s">
        <v>116</v>
      </c>
      <c r="F9" s="30" t="s">
        <v>117</v>
      </c>
      <c r="G9" s="31">
        <v>280.66000000000003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33" t="s">
        <v>49</v>
      </c>
      <c r="E10" s="34" t="s">
        <v>118</v>
      </c>
    </row>
    <row r="11" spans="1:18" ht="52.8" x14ac:dyDescent="0.25">
      <c r="A11" s="37" t="s">
        <v>51</v>
      </c>
      <c r="E11" s="36" t="s">
        <v>663</v>
      </c>
    </row>
    <row r="12" spans="1:18" ht="13.2" x14ac:dyDescent="0.25">
      <c r="A12" s="24" t="s">
        <v>44</v>
      </c>
      <c r="B12" s="28" t="s">
        <v>22</v>
      </c>
      <c r="C12" s="28" t="s">
        <v>115</v>
      </c>
      <c r="D12" s="24" t="s">
        <v>60</v>
      </c>
      <c r="E12" s="29" t="s">
        <v>116</v>
      </c>
      <c r="F12" s="30" t="s">
        <v>117</v>
      </c>
      <c r="G12" s="31">
        <v>133.1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26.4" x14ac:dyDescent="0.25">
      <c r="A13" s="33" t="s">
        <v>49</v>
      </c>
      <c r="E13" s="34" t="s">
        <v>664</v>
      </c>
    </row>
    <row r="14" spans="1:18" ht="13.2" x14ac:dyDescent="0.25">
      <c r="A14" s="35" t="s">
        <v>51</v>
      </c>
      <c r="E14" s="36" t="s">
        <v>665</v>
      </c>
    </row>
    <row r="15" spans="1:18" ht="12.75" customHeight="1" x14ac:dyDescent="0.25">
      <c r="A15" s="12" t="s">
        <v>42</v>
      </c>
      <c r="B15" s="12"/>
      <c r="C15" s="39" t="s">
        <v>28</v>
      </c>
      <c r="D15" s="12"/>
      <c r="E15" s="26" t="s">
        <v>88</v>
      </c>
      <c r="F15" s="12"/>
      <c r="G15" s="12"/>
      <c r="H15" s="12"/>
      <c r="I15" s="40">
        <f>0+Q15</f>
        <v>0</v>
      </c>
      <c r="O15">
        <f>0+R15</f>
        <v>0</v>
      </c>
      <c r="Q15">
        <f>0+I16+I19+I22+I25+I28+I31</f>
        <v>0</v>
      </c>
      <c r="R15">
        <f>0+O16+O19+O22+O25+O28+O31</f>
        <v>0</v>
      </c>
    </row>
    <row r="16" spans="1:18" ht="13.2" x14ac:dyDescent="0.25">
      <c r="A16" s="24" t="s">
        <v>44</v>
      </c>
      <c r="B16" s="28" t="s">
        <v>21</v>
      </c>
      <c r="C16" s="28" t="s">
        <v>666</v>
      </c>
      <c r="D16" s="24" t="s">
        <v>46</v>
      </c>
      <c r="E16" s="29" t="s">
        <v>667</v>
      </c>
      <c r="F16" s="30" t="s">
        <v>126</v>
      </c>
      <c r="G16" s="31">
        <v>60.5</v>
      </c>
      <c r="H16" s="32"/>
      <c r="I16" s="32">
        <f>ROUND(ROUND(H16,2)*ROUND(G16,3),2)</f>
        <v>0</v>
      </c>
      <c r="O16">
        <f>(I16*21)/100</f>
        <v>0</v>
      </c>
      <c r="P16" t="s">
        <v>22</v>
      </c>
    </row>
    <row r="17" spans="1:16" ht="13.2" x14ac:dyDescent="0.25">
      <c r="A17" s="33" t="s">
        <v>49</v>
      </c>
      <c r="E17" s="34" t="s">
        <v>668</v>
      </c>
    </row>
    <row r="18" spans="1:16" ht="92.4" x14ac:dyDescent="0.25">
      <c r="A18" s="37" t="s">
        <v>51</v>
      </c>
      <c r="E18" s="36" t="s">
        <v>669</v>
      </c>
    </row>
    <row r="19" spans="1:16" ht="13.2" x14ac:dyDescent="0.25">
      <c r="A19" s="24" t="s">
        <v>44</v>
      </c>
      <c r="B19" s="28" t="s">
        <v>32</v>
      </c>
      <c r="C19" s="28" t="s">
        <v>129</v>
      </c>
      <c r="D19" s="24" t="s">
        <v>46</v>
      </c>
      <c r="E19" s="29" t="s">
        <v>130</v>
      </c>
      <c r="F19" s="30" t="s">
        <v>126</v>
      </c>
      <c r="G19" s="31">
        <v>136.42500000000001</v>
      </c>
      <c r="H19" s="32"/>
      <c r="I19" s="32">
        <f>ROUND(ROUND(H19,2)*ROUND(G19,3),2)</f>
        <v>0</v>
      </c>
      <c r="O19">
        <f>(I19*21)/100</f>
        <v>0</v>
      </c>
      <c r="P19" t="s">
        <v>22</v>
      </c>
    </row>
    <row r="20" spans="1:16" ht="26.4" x14ac:dyDescent="0.25">
      <c r="A20" s="33" t="s">
        <v>49</v>
      </c>
      <c r="E20" s="34" t="s">
        <v>131</v>
      </c>
    </row>
    <row r="21" spans="1:16" ht="132" x14ac:dyDescent="0.25">
      <c r="A21" s="37" t="s">
        <v>51</v>
      </c>
      <c r="E21" s="36" t="s">
        <v>670</v>
      </c>
    </row>
    <row r="22" spans="1:16" ht="13.2" x14ac:dyDescent="0.25">
      <c r="A22" s="24" t="s">
        <v>44</v>
      </c>
      <c r="B22" s="28" t="s">
        <v>34</v>
      </c>
      <c r="C22" s="28" t="s">
        <v>133</v>
      </c>
      <c r="D22" s="24" t="s">
        <v>46</v>
      </c>
      <c r="E22" s="29" t="s">
        <v>134</v>
      </c>
      <c r="F22" s="30" t="s">
        <v>126</v>
      </c>
      <c r="G22" s="31">
        <v>7.5</v>
      </c>
      <c r="H22" s="32"/>
      <c r="I22" s="32">
        <f>ROUND(ROUND(H22,2)*ROUND(G22,3),2)</f>
        <v>0</v>
      </c>
      <c r="O22">
        <f>(I22*21)/100</f>
        <v>0</v>
      </c>
      <c r="P22" t="s">
        <v>22</v>
      </c>
    </row>
    <row r="23" spans="1:16" ht="13.2" x14ac:dyDescent="0.25">
      <c r="A23" s="33" t="s">
        <v>49</v>
      </c>
      <c r="E23" s="34" t="s">
        <v>135</v>
      </c>
    </row>
    <row r="24" spans="1:16" ht="26.4" x14ac:dyDescent="0.25">
      <c r="A24" s="37" t="s">
        <v>51</v>
      </c>
      <c r="E24" s="36" t="s">
        <v>671</v>
      </c>
    </row>
    <row r="25" spans="1:16" ht="26.4" x14ac:dyDescent="0.25">
      <c r="A25" s="24" t="s">
        <v>44</v>
      </c>
      <c r="B25" s="28" t="s">
        <v>36</v>
      </c>
      <c r="C25" s="28" t="s">
        <v>579</v>
      </c>
      <c r="D25" s="24" t="s">
        <v>46</v>
      </c>
      <c r="E25" s="29" t="s">
        <v>580</v>
      </c>
      <c r="F25" s="30" t="s">
        <v>126</v>
      </c>
      <c r="G25" s="31">
        <v>55.5</v>
      </c>
      <c r="H25" s="32"/>
      <c r="I25" s="32">
        <f>ROUND(ROUND(H25,2)*ROUND(G25,3),2)</f>
        <v>0</v>
      </c>
      <c r="O25">
        <f>(I25*21)/100</f>
        <v>0</v>
      </c>
      <c r="P25" t="s">
        <v>22</v>
      </c>
    </row>
    <row r="26" spans="1:16" ht="39.6" x14ac:dyDescent="0.25">
      <c r="A26" s="33" t="s">
        <v>49</v>
      </c>
      <c r="E26" s="34" t="s">
        <v>154</v>
      </c>
    </row>
    <row r="27" spans="1:16" ht="52.8" x14ac:dyDescent="0.25">
      <c r="A27" s="37" t="s">
        <v>51</v>
      </c>
      <c r="E27" s="36" t="s">
        <v>672</v>
      </c>
    </row>
    <row r="28" spans="1:16" ht="13.2" x14ac:dyDescent="0.25">
      <c r="A28" s="24" t="s">
        <v>44</v>
      </c>
      <c r="B28" s="28" t="s">
        <v>69</v>
      </c>
      <c r="C28" s="28" t="s">
        <v>157</v>
      </c>
      <c r="D28" s="24" t="s">
        <v>46</v>
      </c>
      <c r="E28" s="29" t="s">
        <v>158</v>
      </c>
      <c r="F28" s="30" t="s">
        <v>145</v>
      </c>
      <c r="G28" s="31">
        <v>377</v>
      </c>
      <c r="H28" s="32"/>
      <c r="I28" s="32">
        <f>ROUND(ROUND(H28,2)*ROUND(G28,3),2)</f>
        <v>0</v>
      </c>
      <c r="O28">
        <f>(I28*21)/100</f>
        <v>0</v>
      </c>
      <c r="P28" t="s">
        <v>22</v>
      </c>
    </row>
    <row r="29" spans="1:16" ht="26.4" x14ac:dyDescent="0.25">
      <c r="A29" s="33" t="s">
        <v>49</v>
      </c>
      <c r="E29" s="34" t="s">
        <v>159</v>
      </c>
    </row>
    <row r="30" spans="1:16" ht="66" x14ac:dyDescent="0.25">
      <c r="A30" s="37" t="s">
        <v>51</v>
      </c>
      <c r="E30" s="36" t="s">
        <v>673</v>
      </c>
    </row>
    <row r="31" spans="1:16" ht="13.2" x14ac:dyDescent="0.25">
      <c r="A31" s="24" t="s">
        <v>44</v>
      </c>
      <c r="B31" s="28" t="s">
        <v>74</v>
      </c>
      <c r="C31" s="28" t="s">
        <v>213</v>
      </c>
      <c r="D31" s="24" t="s">
        <v>46</v>
      </c>
      <c r="E31" s="29" t="s">
        <v>214</v>
      </c>
      <c r="F31" s="30" t="s">
        <v>91</v>
      </c>
      <c r="G31" s="31">
        <v>909.5</v>
      </c>
      <c r="H31" s="32"/>
      <c r="I31" s="32">
        <f>ROUND(ROUND(H31,2)*ROUND(G31,3),2)</f>
        <v>0</v>
      </c>
      <c r="O31">
        <f>(I31*21)/100</f>
        <v>0</v>
      </c>
      <c r="P31" t="s">
        <v>22</v>
      </c>
    </row>
    <row r="32" spans="1:16" ht="13.2" x14ac:dyDescent="0.25">
      <c r="A32" s="33" t="s">
        <v>49</v>
      </c>
      <c r="E32" s="34" t="s">
        <v>46</v>
      </c>
    </row>
    <row r="33" spans="1:18" ht="118.8" x14ac:dyDescent="0.25">
      <c r="A33" s="35" t="s">
        <v>51</v>
      </c>
      <c r="E33" s="36" t="s">
        <v>674</v>
      </c>
    </row>
    <row r="34" spans="1:18" ht="12.75" customHeight="1" x14ac:dyDescent="0.25">
      <c r="A34" s="12" t="s">
        <v>42</v>
      </c>
      <c r="B34" s="12"/>
      <c r="C34" s="39" t="s">
        <v>22</v>
      </c>
      <c r="D34" s="12"/>
      <c r="E34" s="26" t="s">
        <v>221</v>
      </c>
      <c r="F34" s="12"/>
      <c r="G34" s="12"/>
      <c r="H34" s="12"/>
      <c r="I34" s="40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ht="13.2" x14ac:dyDescent="0.25">
      <c r="A35" s="24" t="s">
        <v>44</v>
      </c>
      <c r="B35" s="28" t="s">
        <v>39</v>
      </c>
      <c r="C35" s="28" t="s">
        <v>228</v>
      </c>
      <c r="D35" s="24" t="s">
        <v>46</v>
      </c>
      <c r="E35" s="29" t="s">
        <v>229</v>
      </c>
      <c r="F35" s="30" t="s">
        <v>91</v>
      </c>
      <c r="G35" s="31">
        <v>909.5</v>
      </c>
      <c r="H35" s="32"/>
      <c r="I35" s="32">
        <f>ROUND(ROUND(H35,2)*ROUND(G35,3),2)</f>
        <v>0</v>
      </c>
      <c r="O35">
        <f>(I35*21)/100</f>
        <v>0</v>
      </c>
      <c r="P35" t="s">
        <v>22</v>
      </c>
    </row>
    <row r="36" spans="1:18" ht="39.6" x14ac:dyDescent="0.25">
      <c r="A36" s="33" t="s">
        <v>49</v>
      </c>
      <c r="E36" s="34" t="s">
        <v>230</v>
      </c>
    </row>
    <row r="37" spans="1:18" ht="118.8" x14ac:dyDescent="0.25">
      <c r="A37" s="35" t="s">
        <v>51</v>
      </c>
      <c r="E37" s="36" t="s">
        <v>674</v>
      </c>
    </row>
    <row r="38" spans="1:18" ht="12.75" customHeight="1" x14ac:dyDescent="0.25">
      <c r="A38" s="12" t="s">
        <v>42</v>
      </c>
      <c r="B38" s="12"/>
      <c r="C38" s="39" t="s">
        <v>34</v>
      </c>
      <c r="D38" s="12"/>
      <c r="E38" s="26" t="s">
        <v>248</v>
      </c>
      <c r="F38" s="12"/>
      <c r="G38" s="12"/>
      <c r="H38" s="12"/>
      <c r="I38" s="40">
        <f>0+Q38</f>
        <v>0</v>
      </c>
      <c r="O38">
        <f>0+R38</f>
        <v>0</v>
      </c>
      <c r="Q38">
        <f>0+I39+I42+I45+I48+I51+I54+I57+I60+I63+I66+I69+I72</f>
        <v>0</v>
      </c>
      <c r="R38">
        <f>0+O39+O42+O45+O48+O51+O54+O57+O60+O63+O66+O69+O72</f>
        <v>0</v>
      </c>
    </row>
    <row r="39" spans="1:18" ht="13.2" x14ac:dyDescent="0.25">
      <c r="A39" s="24" t="s">
        <v>44</v>
      </c>
      <c r="B39" s="28" t="s">
        <v>41</v>
      </c>
      <c r="C39" s="28" t="s">
        <v>250</v>
      </c>
      <c r="D39" s="24" t="s">
        <v>46</v>
      </c>
      <c r="E39" s="29" t="s">
        <v>251</v>
      </c>
      <c r="F39" s="30" t="s">
        <v>126</v>
      </c>
      <c r="G39" s="31">
        <v>45.24</v>
      </c>
      <c r="H39" s="32"/>
      <c r="I39" s="32">
        <f>ROUND(ROUND(H39,2)*ROUND(G39,3),2)</f>
        <v>0</v>
      </c>
      <c r="O39">
        <f>(I39*21)/100</f>
        <v>0</v>
      </c>
      <c r="P39" t="s">
        <v>22</v>
      </c>
    </row>
    <row r="40" spans="1:18" ht="13.2" x14ac:dyDescent="0.25">
      <c r="A40" s="33" t="s">
        <v>49</v>
      </c>
      <c r="E40" s="34" t="s">
        <v>675</v>
      </c>
    </row>
    <row r="41" spans="1:18" ht="39.6" x14ac:dyDescent="0.25">
      <c r="A41" s="37" t="s">
        <v>51</v>
      </c>
      <c r="E41" s="36" t="s">
        <v>676</v>
      </c>
    </row>
    <row r="42" spans="1:18" ht="13.2" x14ac:dyDescent="0.25">
      <c r="A42" s="24" t="s">
        <v>44</v>
      </c>
      <c r="B42" s="28" t="s">
        <v>156</v>
      </c>
      <c r="C42" s="28" t="s">
        <v>255</v>
      </c>
      <c r="D42" s="24" t="s">
        <v>46</v>
      </c>
      <c r="E42" s="29" t="s">
        <v>256</v>
      </c>
      <c r="F42" s="30" t="s">
        <v>91</v>
      </c>
      <c r="G42" s="31">
        <v>909.5</v>
      </c>
      <c r="H42" s="32"/>
      <c r="I42" s="32">
        <f>ROUND(ROUND(H42,2)*ROUND(G42,3),2)</f>
        <v>0</v>
      </c>
      <c r="O42">
        <f>(I42*21)/100</f>
        <v>0</v>
      </c>
      <c r="P42" t="s">
        <v>22</v>
      </c>
    </row>
    <row r="43" spans="1:18" ht="13.2" x14ac:dyDescent="0.25">
      <c r="A43" s="33" t="s">
        <v>49</v>
      </c>
      <c r="E43" s="34" t="s">
        <v>257</v>
      </c>
    </row>
    <row r="44" spans="1:18" ht="118.8" x14ac:dyDescent="0.25">
      <c r="A44" s="37" t="s">
        <v>51</v>
      </c>
      <c r="E44" s="36" t="s">
        <v>674</v>
      </c>
    </row>
    <row r="45" spans="1:18" ht="13.2" x14ac:dyDescent="0.25">
      <c r="A45" s="24" t="s">
        <v>44</v>
      </c>
      <c r="B45" s="28" t="s">
        <v>161</v>
      </c>
      <c r="C45" s="28" t="s">
        <v>260</v>
      </c>
      <c r="D45" s="24" t="s">
        <v>46</v>
      </c>
      <c r="E45" s="29" t="s">
        <v>261</v>
      </c>
      <c r="F45" s="30" t="s">
        <v>91</v>
      </c>
      <c r="G45" s="31">
        <v>36</v>
      </c>
      <c r="H45" s="32"/>
      <c r="I45" s="32">
        <f>ROUND(ROUND(H45,2)*ROUND(G45,3),2)</f>
        <v>0</v>
      </c>
      <c r="O45">
        <f>(I45*21)/100</f>
        <v>0</v>
      </c>
      <c r="P45" t="s">
        <v>22</v>
      </c>
    </row>
    <row r="46" spans="1:18" ht="13.2" x14ac:dyDescent="0.25">
      <c r="A46" s="33" t="s">
        <v>49</v>
      </c>
      <c r="E46" s="34" t="s">
        <v>262</v>
      </c>
    </row>
    <row r="47" spans="1:18" ht="26.4" x14ac:dyDescent="0.25">
      <c r="A47" s="37" t="s">
        <v>51</v>
      </c>
      <c r="E47" s="36" t="s">
        <v>677</v>
      </c>
    </row>
    <row r="48" spans="1:18" ht="13.2" x14ac:dyDescent="0.25">
      <c r="A48" s="24" t="s">
        <v>44</v>
      </c>
      <c r="B48" s="28" t="s">
        <v>166</v>
      </c>
      <c r="C48" s="28" t="s">
        <v>269</v>
      </c>
      <c r="D48" s="24" t="s">
        <v>46</v>
      </c>
      <c r="E48" s="29" t="s">
        <v>270</v>
      </c>
      <c r="F48" s="30" t="s">
        <v>91</v>
      </c>
      <c r="G48" s="31">
        <v>1126.6500000000001</v>
      </c>
      <c r="H48" s="32"/>
      <c r="I48" s="32">
        <f>ROUND(ROUND(H48,2)*ROUND(G48,3),2)</f>
        <v>0</v>
      </c>
      <c r="O48">
        <f>(I48*21)/100</f>
        <v>0</v>
      </c>
      <c r="P48" t="s">
        <v>22</v>
      </c>
    </row>
    <row r="49" spans="1:16" ht="13.2" x14ac:dyDescent="0.25">
      <c r="A49" s="33" t="s">
        <v>49</v>
      </c>
      <c r="E49" s="34" t="s">
        <v>271</v>
      </c>
    </row>
    <row r="50" spans="1:16" ht="26.4" x14ac:dyDescent="0.25">
      <c r="A50" s="37" t="s">
        <v>51</v>
      </c>
      <c r="E50" s="36" t="s">
        <v>678</v>
      </c>
    </row>
    <row r="51" spans="1:16" ht="13.2" x14ac:dyDescent="0.25">
      <c r="A51" s="24" t="s">
        <v>44</v>
      </c>
      <c r="B51" s="28" t="s">
        <v>171</v>
      </c>
      <c r="C51" s="28" t="s">
        <v>679</v>
      </c>
      <c r="D51" s="24" t="s">
        <v>46</v>
      </c>
      <c r="E51" s="29" t="s">
        <v>680</v>
      </c>
      <c r="F51" s="30" t="s">
        <v>91</v>
      </c>
      <c r="G51" s="31">
        <v>565.5</v>
      </c>
      <c r="H51" s="32"/>
      <c r="I51" s="32">
        <f>ROUND(ROUND(H51,2)*ROUND(G51,3),2)</f>
        <v>0</v>
      </c>
      <c r="O51">
        <f>(I51*21)/100</f>
        <v>0</v>
      </c>
      <c r="P51" t="s">
        <v>22</v>
      </c>
    </row>
    <row r="52" spans="1:16" ht="13.2" x14ac:dyDescent="0.25">
      <c r="A52" s="33" t="s">
        <v>49</v>
      </c>
      <c r="E52" s="34" t="s">
        <v>681</v>
      </c>
    </row>
    <row r="53" spans="1:16" ht="52.8" x14ac:dyDescent="0.25">
      <c r="A53" s="37" t="s">
        <v>51</v>
      </c>
      <c r="E53" s="36" t="s">
        <v>682</v>
      </c>
    </row>
    <row r="54" spans="1:16" ht="13.2" x14ac:dyDescent="0.25">
      <c r="A54" s="24" t="s">
        <v>44</v>
      </c>
      <c r="B54" s="28" t="s">
        <v>174</v>
      </c>
      <c r="C54" s="28" t="s">
        <v>279</v>
      </c>
      <c r="D54" s="24" t="s">
        <v>46</v>
      </c>
      <c r="E54" s="29" t="s">
        <v>280</v>
      </c>
      <c r="F54" s="30" t="s">
        <v>91</v>
      </c>
      <c r="G54" s="31">
        <v>555</v>
      </c>
      <c r="H54" s="32"/>
      <c r="I54" s="32">
        <f>ROUND(ROUND(H54,2)*ROUND(G54,3),2)</f>
        <v>0</v>
      </c>
      <c r="O54">
        <f>(I54*21)/100</f>
        <v>0</v>
      </c>
      <c r="P54" t="s">
        <v>22</v>
      </c>
    </row>
    <row r="55" spans="1:16" ht="13.2" x14ac:dyDescent="0.25">
      <c r="A55" s="33" t="s">
        <v>49</v>
      </c>
      <c r="E55" s="34" t="s">
        <v>281</v>
      </c>
    </row>
    <row r="56" spans="1:16" ht="39.6" x14ac:dyDescent="0.25">
      <c r="A56" s="37" t="s">
        <v>51</v>
      </c>
      <c r="E56" s="36" t="s">
        <v>683</v>
      </c>
    </row>
    <row r="57" spans="1:16" ht="13.2" x14ac:dyDescent="0.25">
      <c r="A57" s="24" t="s">
        <v>44</v>
      </c>
      <c r="B57" s="28" t="s">
        <v>179</v>
      </c>
      <c r="C57" s="28" t="s">
        <v>284</v>
      </c>
      <c r="D57" s="24" t="s">
        <v>46</v>
      </c>
      <c r="E57" s="29" t="s">
        <v>285</v>
      </c>
      <c r="F57" s="30" t="s">
        <v>91</v>
      </c>
      <c r="G57" s="31">
        <v>571.65</v>
      </c>
      <c r="H57" s="32"/>
      <c r="I57" s="32">
        <f>ROUND(ROUND(H57,2)*ROUND(G57,3),2)</f>
        <v>0</v>
      </c>
      <c r="O57">
        <f>(I57*21)/100</f>
        <v>0</v>
      </c>
      <c r="P57" t="s">
        <v>22</v>
      </c>
    </row>
    <row r="58" spans="1:16" ht="13.2" x14ac:dyDescent="0.25">
      <c r="A58" s="33" t="s">
        <v>49</v>
      </c>
      <c r="E58" s="34" t="s">
        <v>286</v>
      </c>
    </row>
    <row r="59" spans="1:16" ht="39.6" x14ac:dyDescent="0.25">
      <c r="A59" s="37" t="s">
        <v>51</v>
      </c>
      <c r="E59" s="36" t="s">
        <v>684</v>
      </c>
    </row>
    <row r="60" spans="1:16" ht="13.2" x14ac:dyDescent="0.25">
      <c r="A60" s="24" t="s">
        <v>44</v>
      </c>
      <c r="B60" s="28" t="s">
        <v>184</v>
      </c>
      <c r="C60" s="28" t="s">
        <v>652</v>
      </c>
      <c r="D60" s="24" t="s">
        <v>46</v>
      </c>
      <c r="E60" s="29" t="s">
        <v>653</v>
      </c>
      <c r="F60" s="30" t="s">
        <v>91</v>
      </c>
      <c r="G60" s="31">
        <v>30</v>
      </c>
      <c r="H60" s="32"/>
      <c r="I60" s="32">
        <f>ROUND(ROUND(H60,2)*ROUND(G60,3),2)</f>
        <v>0</v>
      </c>
      <c r="O60">
        <f>(I60*21)/100</f>
        <v>0</v>
      </c>
      <c r="P60" t="s">
        <v>22</v>
      </c>
    </row>
    <row r="61" spans="1:16" ht="26.4" x14ac:dyDescent="0.25">
      <c r="A61" s="33" t="s">
        <v>49</v>
      </c>
      <c r="E61" s="34" t="s">
        <v>654</v>
      </c>
    </row>
    <row r="62" spans="1:16" ht="13.2" x14ac:dyDescent="0.25">
      <c r="A62" s="37" t="s">
        <v>51</v>
      </c>
      <c r="E62" s="36" t="s">
        <v>685</v>
      </c>
    </row>
    <row r="63" spans="1:16" ht="13.2" x14ac:dyDescent="0.25">
      <c r="A63" s="24" t="s">
        <v>44</v>
      </c>
      <c r="B63" s="28" t="s">
        <v>187</v>
      </c>
      <c r="C63" s="28" t="s">
        <v>686</v>
      </c>
      <c r="D63" s="24" t="s">
        <v>46</v>
      </c>
      <c r="E63" s="29" t="s">
        <v>687</v>
      </c>
      <c r="F63" s="30" t="s">
        <v>91</v>
      </c>
      <c r="G63" s="31">
        <v>8</v>
      </c>
      <c r="H63" s="32"/>
      <c r="I63" s="32">
        <f>ROUND(ROUND(H63,2)*ROUND(G63,3),2)</f>
        <v>0</v>
      </c>
      <c r="O63">
        <f>(I63*21)/100</f>
        <v>0</v>
      </c>
      <c r="P63" t="s">
        <v>22</v>
      </c>
    </row>
    <row r="64" spans="1:16" ht="26.4" x14ac:dyDescent="0.25">
      <c r="A64" s="33" t="s">
        <v>49</v>
      </c>
      <c r="E64" s="34" t="s">
        <v>688</v>
      </c>
    </row>
    <row r="65" spans="1:18" ht="26.4" x14ac:dyDescent="0.25">
      <c r="A65" s="37" t="s">
        <v>51</v>
      </c>
      <c r="E65" s="36" t="s">
        <v>689</v>
      </c>
    </row>
    <row r="66" spans="1:18" ht="26.4" x14ac:dyDescent="0.25">
      <c r="A66" s="24" t="s">
        <v>44</v>
      </c>
      <c r="B66" s="28" t="s">
        <v>192</v>
      </c>
      <c r="C66" s="28" t="s">
        <v>690</v>
      </c>
      <c r="D66" s="24" t="s">
        <v>46</v>
      </c>
      <c r="E66" s="29" t="s">
        <v>691</v>
      </c>
      <c r="F66" s="30" t="s">
        <v>91</v>
      </c>
      <c r="G66" s="31">
        <v>60.5</v>
      </c>
      <c r="H66" s="32"/>
      <c r="I66" s="32">
        <f>ROUND(ROUND(H66,2)*ROUND(G66,3),2)</f>
        <v>0</v>
      </c>
      <c r="O66">
        <f>(I66*21)/100</f>
        <v>0</v>
      </c>
      <c r="P66" t="s">
        <v>22</v>
      </c>
    </row>
    <row r="67" spans="1:18" ht="26.4" x14ac:dyDescent="0.25">
      <c r="A67" s="33" t="s">
        <v>49</v>
      </c>
      <c r="E67" s="34" t="s">
        <v>692</v>
      </c>
    </row>
    <row r="68" spans="1:18" ht="39.6" x14ac:dyDescent="0.25">
      <c r="A68" s="37" t="s">
        <v>51</v>
      </c>
      <c r="E68" s="36" t="s">
        <v>693</v>
      </c>
    </row>
    <row r="69" spans="1:18" ht="13.2" x14ac:dyDescent="0.25">
      <c r="A69" s="24" t="s">
        <v>44</v>
      </c>
      <c r="B69" s="28" t="s">
        <v>197</v>
      </c>
      <c r="C69" s="28" t="s">
        <v>694</v>
      </c>
      <c r="D69" s="24" t="s">
        <v>46</v>
      </c>
      <c r="E69" s="29" t="s">
        <v>695</v>
      </c>
      <c r="F69" s="30" t="s">
        <v>91</v>
      </c>
      <c r="G69" s="31">
        <v>29</v>
      </c>
      <c r="H69" s="32"/>
      <c r="I69" s="32">
        <f>ROUND(ROUND(H69,2)*ROUND(G69,3),2)</f>
        <v>0</v>
      </c>
      <c r="O69">
        <f>(I69*21)/100</f>
        <v>0</v>
      </c>
      <c r="P69" t="s">
        <v>22</v>
      </c>
    </row>
    <row r="70" spans="1:18" ht="26.4" x14ac:dyDescent="0.25">
      <c r="A70" s="33" t="s">
        <v>49</v>
      </c>
      <c r="E70" s="34" t="s">
        <v>696</v>
      </c>
    </row>
    <row r="71" spans="1:18" ht="26.4" x14ac:dyDescent="0.25">
      <c r="A71" s="37" t="s">
        <v>51</v>
      </c>
      <c r="E71" s="36" t="s">
        <v>697</v>
      </c>
    </row>
    <row r="72" spans="1:18" ht="13.2" x14ac:dyDescent="0.25">
      <c r="A72" s="24" t="s">
        <v>44</v>
      </c>
      <c r="B72" s="28" t="s">
        <v>202</v>
      </c>
      <c r="C72" s="28" t="s">
        <v>656</v>
      </c>
      <c r="D72" s="24" t="s">
        <v>46</v>
      </c>
      <c r="E72" s="29" t="s">
        <v>657</v>
      </c>
      <c r="F72" s="30" t="s">
        <v>91</v>
      </c>
      <c r="G72" s="31">
        <v>180</v>
      </c>
      <c r="H72" s="32"/>
      <c r="I72" s="32">
        <f>ROUND(ROUND(H72,2)*ROUND(G72,3),2)</f>
        <v>0</v>
      </c>
      <c r="O72">
        <f>(I72*21)/100</f>
        <v>0</v>
      </c>
      <c r="P72" t="s">
        <v>22</v>
      </c>
    </row>
    <row r="73" spans="1:18" ht="26.4" x14ac:dyDescent="0.25">
      <c r="A73" s="33" t="s">
        <v>49</v>
      </c>
      <c r="E73" s="34" t="s">
        <v>658</v>
      </c>
    </row>
    <row r="74" spans="1:18" ht="39.6" x14ac:dyDescent="0.25">
      <c r="A74" s="35" t="s">
        <v>51</v>
      </c>
      <c r="E74" s="36" t="s">
        <v>698</v>
      </c>
    </row>
    <row r="75" spans="1:18" ht="12.75" customHeight="1" x14ac:dyDescent="0.25">
      <c r="A75" s="12" t="s">
        <v>42</v>
      </c>
      <c r="B75" s="12"/>
      <c r="C75" s="39" t="s">
        <v>39</v>
      </c>
      <c r="D75" s="12"/>
      <c r="E75" s="26" t="s">
        <v>102</v>
      </c>
      <c r="F75" s="12"/>
      <c r="G75" s="12"/>
      <c r="H75" s="12"/>
      <c r="I75" s="40">
        <f>0+Q75</f>
        <v>0</v>
      </c>
      <c r="O75">
        <f>0+R75</f>
        <v>0</v>
      </c>
      <c r="Q75">
        <f>0+I76+I79+I82</f>
        <v>0</v>
      </c>
      <c r="R75">
        <f>0+O76+O79+O82</f>
        <v>0</v>
      </c>
    </row>
    <row r="76" spans="1:18" ht="13.2" x14ac:dyDescent="0.25">
      <c r="A76" s="24" t="s">
        <v>44</v>
      </c>
      <c r="B76" s="28" t="s">
        <v>207</v>
      </c>
      <c r="C76" s="28" t="s">
        <v>330</v>
      </c>
      <c r="D76" s="24" t="s">
        <v>46</v>
      </c>
      <c r="E76" s="29" t="s">
        <v>331</v>
      </c>
      <c r="F76" s="30" t="s">
        <v>145</v>
      </c>
      <c r="G76" s="31">
        <v>377</v>
      </c>
      <c r="H76" s="32"/>
      <c r="I76" s="32">
        <f>ROUND(ROUND(H76,2)*ROUND(G76,3),2)</f>
        <v>0</v>
      </c>
      <c r="O76">
        <f>(I76*21)/100</f>
        <v>0</v>
      </c>
      <c r="P76" t="s">
        <v>22</v>
      </c>
    </row>
    <row r="77" spans="1:18" ht="13.2" x14ac:dyDescent="0.25">
      <c r="A77" s="33" t="s">
        <v>49</v>
      </c>
      <c r="E77" s="34" t="s">
        <v>332</v>
      </c>
    </row>
    <row r="78" spans="1:18" ht="79.2" x14ac:dyDescent="0.25">
      <c r="A78" s="37" t="s">
        <v>51</v>
      </c>
      <c r="E78" s="36" t="s">
        <v>699</v>
      </c>
    </row>
    <row r="79" spans="1:18" ht="13.2" x14ac:dyDescent="0.25">
      <c r="A79" s="24" t="s">
        <v>44</v>
      </c>
      <c r="B79" s="28" t="s">
        <v>212</v>
      </c>
      <c r="C79" s="28" t="s">
        <v>335</v>
      </c>
      <c r="D79" s="24" t="s">
        <v>46</v>
      </c>
      <c r="E79" s="29" t="s">
        <v>336</v>
      </c>
      <c r="F79" s="30" t="s">
        <v>145</v>
      </c>
      <c r="G79" s="31">
        <v>377</v>
      </c>
      <c r="H79" s="32"/>
      <c r="I79" s="32">
        <f>ROUND(ROUND(H79,2)*ROUND(G79,3),2)</f>
        <v>0</v>
      </c>
      <c r="O79">
        <f>(I79*21)/100</f>
        <v>0</v>
      </c>
      <c r="P79" t="s">
        <v>22</v>
      </c>
    </row>
    <row r="80" spans="1:18" ht="26.4" x14ac:dyDescent="0.25">
      <c r="A80" s="33" t="s">
        <v>49</v>
      </c>
      <c r="E80" s="34" t="s">
        <v>432</v>
      </c>
    </row>
    <row r="81" spans="1:16" ht="66" x14ac:dyDescent="0.25">
      <c r="A81" s="37" t="s">
        <v>51</v>
      </c>
      <c r="E81" s="36" t="s">
        <v>673</v>
      </c>
    </row>
    <row r="82" spans="1:16" ht="13.2" x14ac:dyDescent="0.25">
      <c r="A82" s="24" t="s">
        <v>44</v>
      </c>
      <c r="B82" s="28" t="s">
        <v>216</v>
      </c>
      <c r="C82" s="28" t="s">
        <v>349</v>
      </c>
      <c r="D82" s="24" t="s">
        <v>46</v>
      </c>
      <c r="E82" s="29" t="s">
        <v>350</v>
      </c>
      <c r="F82" s="30" t="s">
        <v>126</v>
      </c>
      <c r="G82" s="31">
        <v>2</v>
      </c>
      <c r="H82" s="32"/>
      <c r="I82" s="32">
        <f>ROUND(ROUND(H82,2)*ROUND(G82,3),2)</f>
        <v>0</v>
      </c>
      <c r="O82">
        <f>(I82*21)/100</f>
        <v>0</v>
      </c>
      <c r="P82" t="s">
        <v>22</v>
      </c>
    </row>
    <row r="83" spans="1:16" ht="13.2" x14ac:dyDescent="0.25">
      <c r="A83" s="33" t="s">
        <v>49</v>
      </c>
      <c r="E83" s="34" t="s">
        <v>351</v>
      </c>
    </row>
    <row r="84" spans="1:16" ht="26.4" x14ac:dyDescent="0.25">
      <c r="A84" s="35" t="s">
        <v>51</v>
      </c>
      <c r="E84" s="36" t="s">
        <v>700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workbookViewId="0">
      <pane ySplit="7" topLeftCell="A8" activePane="bottomLeft" state="frozen"/>
      <selection pane="bottomLeft" activeCell="H12" sqref="H12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0+O8+O12+O25+O29+O48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701</v>
      </c>
      <c r="I3" s="38">
        <f>0+I8+I12+I25+I29+I48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701</v>
      </c>
      <c r="D4" s="2"/>
      <c r="E4" s="20" t="s">
        <v>702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ht="13.2" x14ac:dyDescent="0.25">
      <c r="A9" s="24" t="s">
        <v>44</v>
      </c>
      <c r="B9" s="28" t="s">
        <v>28</v>
      </c>
      <c r="C9" s="28" t="s">
        <v>115</v>
      </c>
      <c r="D9" s="24" t="s">
        <v>57</v>
      </c>
      <c r="E9" s="29" t="s">
        <v>116</v>
      </c>
      <c r="F9" s="30" t="s">
        <v>117</v>
      </c>
      <c r="G9" s="31">
        <v>27.96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33" t="s">
        <v>49</v>
      </c>
      <c r="E10" s="34" t="s">
        <v>118</v>
      </c>
    </row>
    <row r="11" spans="1:18" ht="39.6" x14ac:dyDescent="0.25">
      <c r="A11" s="35" t="s">
        <v>51</v>
      </c>
      <c r="E11" s="36" t="s">
        <v>703</v>
      </c>
    </row>
    <row r="12" spans="1:18" ht="12.75" customHeight="1" x14ac:dyDescent="0.25">
      <c r="A12" s="12" t="s">
        <v>42</v>
      </c>
      <c r="B12" s="12"/>
      <c r="C12" s="39" t="s">
        <v>28</v>
      </c>
      <c r="D12" s="12"/>
      <c r="E12" s="26" t="s">
        <v>88</v>
      </c>
      <c r="F12" s="12"/>
      <c r="G12" s="12"/>
      <c r="H12" s="12"/>
      <c r="I12" s="40">
        <f>0+Q12</f>
        <v>0</v>
      </c>
      <c r="O12">
        <f>0+R12</f>
        <v>0</v>
      </c>
      <c r="Q12">
        <f>0+I13+I16+I19+I22</f>
        <v>0</v>
      </c>
      <c r="R12">
        <f>0+O13+O16+O19+O22</f>
        <v>0</v>
      </c>
    </row>
    <row r="13" spans="1:18" ht="13.2" x14ac:dyDescent="0.25">
      <c r="A13" s="24" t="s">
        <v>44</v>
      </c>
      <c r="B13" s="28" t="s">
        <v>22</v>
      </c>
      <c r="C13" s="28" t="s">
        <v>129</v>
      </c>
      <c r="D13" s="24" t="s">
        <v>46</v>
      </c>
      <c r="E13" s="29" t="s">
        <v>130</v>
      </c>
      <c r="F13" s="30" t="s">
        <v>126</v>
      </c>
      <c r="G13" s="31">
        <v>13.425000000000001</v>
      </c>
      <c r="H13" s="32"/>
      <c r="I13" s="32">
        <f>ROUND(ROUND(H13,2)*ROUND(G13,3),2)</f>
        <v>0</v>
      </c>
      <c r="O13">
        <f>(I13*21)/100</f>
        <v>0</v>
      </c>
      <c r="P13" t="s">
        <v>22</v>
      </c>
    </row>
    <row r="14" spans="1:18" ht="26.4" x14ac:dyDescent="0.25">
      <c r="A14" s="33" t="s">
        <v>49</v>
      </c>
      <c r="E14" s="34" t="s">
        <v>131</v>
      </c>
    </row>
    <row r="15" spans="1:18" ht="52.8" x14ac:dyDescent="0.25">
      <c r="A15" s="37" t="s">
        <v>51</v>
      </c>
      <c r="E15" s="36" t="s">
        <v>704</v>
      </c>
    </row>
    <row r="16" spans="1:18" ht="26.4" x14ac:dyDescent="0.25">
      <c r="A16" s="24" t="s">
        <v>44</v>
      </c>
      <c r="B16" s="28" t="s">
        <v>21</v>
      </c>
      <c r="C16" s="28" t="s">
        <v>579</v>
      </c>
      <c r="D16" s="24" t="s">
        <v>46</v>
      </c>
      <c r="E16" s="29" t="s">
        <v>580</v>
      </c>
      <c r="F16" s="30" t="s">
        <v>126</v>
      </c>
      <c r="G16" s="31">
        <v>17.5</v>
      </c>
      <c r="H16" s="32"/>
      <c r="I16" s="32">
        <f>ROUND(ROUND(H16,2)*ROUND(G16,3),2)</f>
        <v>0</v>
      </c>
      <c r="O16">
        <f>(I16*21)/100</f>
        <v>0</v>
      </c>
      <c r="P16" t="s">
        <v>22</v>
      </c>
    </row>
    <row r="17" spans="1:18" ht="39.6" x14ac:dyDescent="0.25">
      <c r="A17" s="33" t="s">
        <v>49</v>
      </c>
      <c r="E17" s="34" t="s">
        <v>154</v>
      </c>
    </row>
    <row r="18" spans="1:18" ht="52.8" x14ac:dyDescent="0.25">
      <c r="A18" s="37" t="s">
        <v>51</v>
      </c>
      <c r="E18" s="36" t="s">
        <v>705</v>
      </c>
    </row>
    <row r="19" spans="1:18" ht="13.2" x14ac:dyDescent="0.25">
      <c r="A19" s="24" t="s">
        <v>44</v>
      </c>
      <c r="B19" s="28" t="s">
        <v>32</v>
      </c>
      <c r="C19" s="28" t="s">
        <v>157</v>
      </c>
      <c r="D19" s="24" t="s">
        <v>46</v>
      </c>
      <c r="E19" s="29" t="s">
        <v>158</v>
      </c>
      <c r="F19" s="30" t="s">
        <v>145</v>
      </c>
      <c r="G19" s="31">
        <v>30.5</v>
      </c>
      <c r="H19" s="32"/>
      <c r="I19" s="32">
        <f>ROUND(ROUND(H19,2)*ROUND(G19,3),2)</f>
        <v>0</v>
      </c>
      <c r="O19">
        <f>(I19*21)/100</f>
        <v>0</v>
      </c>
      <c r="P19" t="s">
        <v>22</v>
      </c>
    </row>
    <row r="20" spans="1:18" ht="26.4" x14ac:dyDescent="0.25">
      <c r="A20" s="33" t="s">
        <v>49</v>
      </c>
      <c r="E20" s="34" t="s">
        <v>159</v>
      </c>
    </row>
    <row r="21" spans="1:18" ht="26.4" x14ac:dyDescent="0.25">
      <c r="A21" s="37" t="s">
        <v>51</v>
      </c>
      <c r="E21" s="36" t="s">
        <v>706</v>
      </c>
    </row>
    <row r="22" spans="1:18" ht="13.2" x14ac:dyDescent="0.25">
      <c r="A22" s="24" t="s">
        <v>44</v>
      </c>
      <c r="B22" s="28" t="s">
        <v>34</v>
      </c>
      <c r="C22" s="28" t="s">
        <v>213</v>
      </c>
      <c r="D22" s="24" t="s">
        <v>46</v>
      </c>
      <c r="E22" s="29" t="s">
        <v>214</v>
      </c>
      <c r="F22" s="30" t="s">
        <v>91</v>
      </c>
      <c r="G22" s="31">
        <v>89.5</v>
      </c>
      <c r="H22" s="32"/>
      <c r="I22" s="32">
        <f>ROUND(ROUND(H22,2)*ROUND(G22,3),2)</f>
        <v>0</v>
      </c>
      <c r="O22">
        <f>(I22*21)/100</f>
        <v>0</v>
      </c>
      <c r="P22" t="s">
        <v>22</v>
      </c>
    </row>
    <row r="23" spans="1:18" ht="13.2" x14ac:dyDescent="0.25">
      <c r="A23" s="33" t="s">
        <v>49</v>
      </c>
      <c r="E23" s="34" t="s">
        <v>46</v>
      </c>
    </row>
    <row r="24" spans="1:18" ht="52.8" x14ac:dyDescent="0.25">
      <c r="A24" s="35" t="s">
        <v>51</v>
      </c>
      <c r="E24" s="36" t="s">
        <v>707</v>
      </c>
    </row>
    <row r="25" spans="1:18" ht="12.75" customHeight="1" x14ac:dyDescent="0.25">
      <c r="A25" s="12" t="s">
        <v>42</v>
      </c>
      <c r="B25" s="12"/>
      <c r="C25" s="39" t="s">
        <v>22</v>
      </c>
      <c r="D25" s="12"/>
      <c r="E25" s="26" t="s">
        <v>221</v>
      </c>
      <c r="F25" s="12"/>
      <c r="G25" s="12"/>
      <c r="H25" s="12"/>
      <c r="I25" s="40">
        <f>0+Q25</f>
        <v>0</v>
      </c>
      <c r="O25">
        <f>0+R25</f>
        <v>0</v>
      </c>
      <c r="Q25">
        <f>0+I26</f>
        <v>0</v>
      </c>
      <c r="R25">
        <f>0+O26</f>
        <v>0</v>
      </c>
    </row>
    <row r="26" spans="1:18" ht="13.2" x14ac:dyDescent="0.25">
      <c r="A26" s="24" t="s">
        <v>44</v>
      </c>
      <c r="B26" s="28" t="s">
        <v>36</v>
      </c>
      <c r="C26" s="28" t="s">
        <v>228</v>
      </c>
      <c r="D26" s="24" t="s">
        <v>46</v>
      </c>
      <c r="E26" s="29" t="s">
        <v>229</v>
      </c>
      <c r="F26" s="30" t="s">
        <v>91</v>
      </c>
      <c r="G26" s="31">
        <v>89.5</v>
      </c>
      <c r="H26" s="32"/>
      <c r="I26" s="32">
        <f>ROUND(ROUND(H26,2)*ROUND(G26,3),2)</f>
        <v>0</v>
      </c>
      <c r="O26">
        <f>(I26*21)/100</f>
        <v>0</v>
      </c>
      <c r="P26" t="s">
        <v>22</v>
      </c>
    </row>
    <row r="27" spans="1:18" ht="39.6" x14ac:dyDescent="0.25">
      <c r="A27" s="33" t="s">
        <v>49</v>
      </c>
      <c r="E27" s="34" t="s">
        <v>230</v>
      </c>
    </row>
    <row r="28" spans="1:18" ht="52.8" x14ac:dyDescent="0.25">
      <c r="A28" s="35" t="s">
        <v>51</v>
      </c>
      <c r="E28" s="36" t="s">
        <v>707</v>
      </c>
    </row>
    <row r="29" spans="1:18" ht="12.75" customHeight="1" x14ac:dyDescent="0.25">
      <c r="A29" s="12" t="s">
        <v>42</v>
      </c>
      <c r="B29" s="12"/>
      <c r="C29" s="39" t="s">
        <v>34</v>
      </c>
      <c r="D29" s="12"/>
      <c r="E29" s="26" t="s">
        <v>248</v>
      </c>
      <c r="F29" s="12"/>
      <c r="G29" s="12"/>
      <c r="H29" s="12"/>
      <c r="I29" s="40">
        <f>0+Q29</f>
        <v>0</v>
      </c>
      <c r="O29">
        <f>0+R29</f>
        <v>0</v>
      </c>
      <c r="Q29">
        <f>0+I30+I33+I36+I39+I42+I45</f>
        <v>0</v>
      </c>
      <c r="R29">
        <f>0+O30+O33+O36+O39+O42+O45</f>
        <v>0</v>
      </c>
    </row>
    <row r="30" spans="1:18" ht="13.2" x14ac:dyDescent="0.25">
      <c r="A30" s="24" t="s">
        <v>44</v>
      </c>
      <c r="B30" s="28" t="s">
        <v>69</v>
      </c>
      <c r="C30" s="28" t="s">
        <v>255</v>
      </c>
      <c r="D30" s="24" t="s">
        <v>46</v>
      </c>
      <c r="E30" s="29" t="s">
        <v>256</v>
      </c>
      <c r="F30" s="30" t="s">
        <v>91</v>
      </c>
      <c r="G30" s="31">
        <v>89.5</v>
      </c>
      <c r="H30" s="32"/>
      <c r="I30" s="32">
        <f>ROUND(ROUND(H30,2)*ROUND(G30,3),2)</f>
        <v>0</v>
      </c>
      <c r="O30">
        <f>(I30*21)/100</f>
        <v>0</v>
      </c>
      <c r="P30" t="s">
        <v>22</v>
      </c>
    </row>
    <row r="31" spans="1:18" ht="13.2" x14ac:dyDescent="0.25">
      <c r="A31" s="33" t="s">
        <v>49</v>
      </c>
      <c r="E31" s="34" t="s">
        <v>257</v>
      </c>
    </row>
    <row r="32" spans="1:18" ht="52.8" x14ac:dyDescent="0.25">
      <c r="A32" s="37" t="s">
        <v>51</v>
      </c>
      <c r="E32" s="36" t="s">
        <v>707</v>
      </c>
    </row>
    <row r="33" spans="1:18" ht="13.2" x14ac:dyDescent="0.25">
      <c r="A33" s="24" t="s">
        <v>44</v>
      </c>
      <c r="B33" s="28" t="s">
        <v>74</v>
      </c>
      <c r="C33" s="28" t="s">
        <v>260</v>
      </c>
      <c r="D33" s="24" t="s">
        <v>46</v>
      </c>
      <c r="E33" s="29" t="s">
        <v>261</v>
      </c>
      <c r="F33" s="30" t="s">
        <v>91</v>
      </c>
      <c r="G33" s="31">
        <v>63.5</v>
      </c>
      <c r="H33" s="32"/>
      <c r="I33" s="32">
        <f>ROUND(ROUND(H33,2)*ROUND(G33,3),2)</f>
        <v>0</v>
      </c>
      <c r="O33">
        <f>(I33*21)/100</f>
        <v>0</v>
      </c>
      <c r="P33" t="s">
        <v>22</v>
      </c>
    </row>
    <row r="34" spans="1:18" ht="13.2" x14ac:dyDescent="0.25">
      <c r="A34" s="33" t="s">
        <v>49</v>
      </c>
      <c r="E34" s="34" t="s">
        <v>262</v>
      </c>
    </row>
    <row r="35" spans="1:18" ht="26.4" x14ac:dyDescent="0.25">
      <c r="A35" s="37" t="s">
        <v>51</v>
      </c>
      <c r="E35" s="36" t="s">
        <v>708</v>
      </c>
    </row>
    <row r="36" spans="1:18" ht="13.2" x14ac:dyDescent="0.25">
      <c r="A36" s="24" t="s">
        <v>44</v>
      </c>
      <c r="B36" s="28" t="s">
        <v>39</v>
      </c>
      <c r="C36" s="28" t="s">
        <v>269</v>
      </c>
      <c r="D36" s="24" t="s">
        <v>46</v>
      </c>
      <c r="E36" s="29" t="s">
        <v>270</v>
      </c>
      <c r="F36" s="30" t="s">
        <v>91</v>
      </c>
      <c r="G36" s="31">
        <v>355.25</v>
      </c>
      <c r="H36" s="32"/>
      <c r="I36" s="32">
        <f>ROUND(ROUND(H36,2)*ROUND(G36,3),2)</f>
        <v>0</v>
      </c>
      <c r="O36">
        <f>(I36*21)/100</f>
        <v>0</v>
      </c>
      <c r="P36" t="s">
        <v>22</v>
      </c>
    </row>
    <row r="37" spans="1:18" ht="13.2" x14ac:dyDescent="0.25">
      <c r="A37" s="33" t="s">
        <v>49</v>
      </c>
      <c r="E37" s="34" t="s">
        <v>271</v>
      </c>
    </row>
    <row r="38" spans="1:18" ht="26.4" x14ac:dyDescent="0.25">
      <c r="A38" s="37" t="s">
        <v>51</v>
      </c>
      <c r="E38" s="36" t="s">
        <v>709</v>
      </c>
    </row>
    <row r="39" spans="1:18" ht="13.2" x14ac:dyDescent="0.25">
      <c r="A39" s="24" t="s">
        <v>44</v>
      </c>
      <c r="B39" s="28" t="s">
        <v>41</v>
      </c>
      <c r="C39" s="28" t="s">
        <v>279</v>
      </c>
      <c r="D39" s="24" t="s">
        <v>46</v>
      </c>
      <c r="E39" s="29" t="s">
        <v>280</v>
      </c>
      <c r="F39" s="30" t="s">
        <v>91</v>
      </c>
      <c r="G39" s="31">
        <v>175</v>
      </c>
      <c r="H39" s="32"/>
      <c r="I39" s="32">
        <f>ROUND(ROUND(H39,2)*ROUND(G39,3),2)</f>
        <v>0</v>
      </c>
      <c r="O39">
        <f>(I39*21)/100</f>
        <v>0</v>
      </c>
      <c r="P39" t="s">
        <v>22</v>
      </c>
    </row>
    <row r="40" spans="1:18" ht="13.2" x14ac:dyDescent="0.25">
      <c r="A40" s="33" t="s">
        <v>49</v>
      </c>
      <c r="E40" s="34" t="s">
        <v>281</v>
      </c>
    </row>
    <row r="41" spans="1:18" ht="52.8" x14ac:dyDescent="0.25">
      <c r="A41" s="37" t="s">
        <v>51</v>
      </c>
      <c r="E41" s="36" t="s">
        <v>710</v>
      </c>
    </row>
    <row r="42" spans="1:18" ht="13.2" x14ac:dyDescent="0.25">
      <c r="A42" s="24" t="s">
        <v>44</v>
      </c>
      <c r="B42" s="28" t="s">
        <v>156</v>
      </c>
      <c r="C42" s="28" t="s">
        <v>284</v>
      </c>
      <c r="D42" s="24" t="s">
        <v>46</v>
      </c>
      <c r="E42" s="29" t="s">
        <v>285</v>
      </c>
      <c r="F42" s="30" t="s">
        <v>91</v>
      </c>
      <c r="G42" s="31">
        <v>180.25</v>
      </c>
      <c r="H42" s="32"/>
      <c r="I42" s="32">
        <f>ROUND(ROUND(H42,2)*ROUND(G42,3),2)</f>
        <v>0</v>
      </c>
      <c r="O42">
        <f>(I42*21)/100</f>
        <v>0</v>
      </c>
      <c r="P42" t="s">
        <v>22</v>
      </c>
    </row>
    <row r="43" spans="1:18" ht="13.2" x14ac:dyDescent="0.25">
      <c r="A43" s="33" t="s">
        <v>49</v>
      </c>
      <c r="E43" s="34" t="s">
        <v>286</v>
      </c>
    </row>
    <row r="44" spans="1:18" ht="39.6" x14ac:dyDescent="0.25">
      <c r="A44" s="37" t="s">
        <v>51</v>
      </c>
      <c r="E44" s="36" t="s">
        <v>711</v>
      </c>
    </row>
    <row r="45" spans="1:18" ht="13.2" x14ac:dyDescent="0.25">
      <c r="A45" s="24" t="s">
        <v>44</v>
      </c>
      <c r="B45" s="28" t="s">
        <v>161</v>
      </c>
      <c r="C45" s="28" t="s">
        <v>656</v>
      </c>
      <c r="D45" s="24" t="s">
        <v>46</v>
      </c>
      <c r="E45" s="29" t="s">
        <v>657</v>
      </c>
      <c r="F45" s="30" t="s">
        <v>91</v>
      </c>
      <c r="G45" s="31">
        <v>26</v>
      </c>
      <c r="H45" s="32"/>
      <c r="I45" s="32">
        <f>ROUND(ROUND(H45,2)*ROUND(G45,3),2)</f>
        <v>0</v>
      </c>
      <c r="O45">
        <f>(I45*21)/100</f>
        <v>0</v>
      </c>
      <c r="P45" t="s">
        <v>22</v>
      </c>
    </row>
    <row r="46" spans="1:18" ht="26.4" x14ac:dyDescent="0.25">
      <c r="A46" s="33" t="s">
        <v>49</v>
      </c>
      <c r="E46" s="34" t="s">
        <v>658</v>
      </c>
    </row>
    <row r="47" spans="1:18" ht="26.4" x14ac:dyDescent="0.25">
      <c r="A47" s="35" t="s">
        <v>51</v>
      </c>
      <c r="E47" s="36" t="s">
        <v>712</v>
      </c>
    </row>
    <row r="48" spans="1:18" ht="12.75" customHeight="1" x14ac:dyDescent="0.25">
      <c r="A48" s="12" t="s">
        <v>42</v>
      </c>
      <c r="B48" s="12"/>
      <c r="C48" s="39" t="s">
        <v>39</v>
      </c>
      <c r="D48" s="12"/>
      <c r="E48" s="26" t="s">
        <v>102</v>
      </c>
      <c r="F48" s="12"/>
      <c r="G48" s="12"/>
      <c r="H48" s="12"/>
      <c r="I48" s="40">
        <f>0+Q48</f>
        <v>0</v>
      </c>
      <c r="O48">
        <f>0+R48</f>
        <v>0</v>
      </c>
      <c r="Q48">
        <f>0+I49+I52+I55</f>
        <v>0</v>
      </c>
      <c r="R48">
        <f>0+O49+O52+O55</f>
        <v>0</v>
      </c>
    </row>
    <row r="49" spans="1:16" ht="13.2" x14ac:dyDescent="0.25">
      <c r="A49" s="24" t="s">
        <v>44</v>
      </c>
      <c r="B49" s="28" t="s">
        <v>166</v>
      </c>
      <c r="C49" s="28" t="s">
        <v>330</v>
      </c>
      <c r="D49" s="24" t="s">
        <v>46</v>
      </c>
      <c r="E49" s="29" t="s">
        <v>331</v>
      </c>
      <c r="F49" s="30" t="s">
        <v>145</v>
      </c>
      <c r="G49" s="31">
        <v>30.5</v>
      </c>
      <c r="H49" s="32"/>
      <c r="I49" s="32">
        <f>ROUND(ROUND(H49,2)*ROUND(G49,3),2)</f>
        <v>0</v>
      </c>
      <c r="O49">
        <f>(I49*21)/100</f>
        <v>0</v>
      </c>
      <c r="P49" t="s">
        <v>22</v>
      </c>
    </row>
    <row r="50" spans="1:16" ht="13.2" x14ac:dyDescent="0.25">
      <c r="A50" s="33" t="s">
        <v>49</v>
      </c>
      <c r="E50" s="34" t="s">
        <v>332</v>
      </c>
    </row>
    <row r="51" spans="1:16" ht="26.4" x14ac:dyDescent="0.25">
      <c r="A51" s="37" t="s">
        <v>51</v>
      </c>
      <c r="E51" s="36" t="s">
        <v>706</v>
      </c>
    </row>
    <row r="52" spans="1:16" ht="13.2" x14ac:dyDescent="0.25">
      <c r="A52" s="24" t="s">
        <v>44</v>
      </c>
      <c r="B52" s="28" t="s">
        <v>171</v>
      </c>
      <c r="C52" s="28" t="s">
        <v>335</v>
      </c>
      <c r="D52" s="24" t="s">
        <v>46</v>
      </c>
      <c r="E52" s="29" t="s">
        <v>336</v>
      </c>
      <c r="F52" s="30" t="s">
        <v>145</v>
      </c>
      <c r="G52" s="31">
        <v>30.5</v>
      </c>
      <c r="H52" s="32"/>
      <c r="I52" s="32">
        <f>ROUND(ROUND(H52,2)*ROUND(G52,3),2)</f>
        <v>0</v>
      </c>
      <c r="O52">
        <f>(I52*21)/100</f>
        <v>0</v>
      </c>
      <c r="P52" t="s">
        <v>22</v>
      </c>
    </row>
    <row r="53" spans="1:16" ht="26.4" x14ac:dyDescent="0.25">
      <c r="A53" s="33" t="s">
        <v>49</v>
      </c>
      <c r="E53" s="34" t="s">
        <v>432</v>
      </c>
    </row>
    <row r="54" spans="1:16" ht="26.4" x14ac:dyDescent="0.25">
      <c r="A54" s="37" t="s">
        <v>51</v>
      </c>
      <c r="E54" s="36" t="s">
        <v>706</v>
      </c>
    </row>
    <row r="55" spans="1:16" ht="13.2" x14ac:dyDescent="0.25">
      <c r="A55" s="24" t="s">
        <v>44</v>
      </c>
      <c r="B55" s="28" t="s">
        <v>174</v>
      </c>
      <c r="C55" s="28" t="s">
        <v>349</v>
      </c>
      <c r="D55" s="24" t="s">
        <v>46</v>
      </c>
      <c r="E55" s="29" t="s">
        <v>350</v>
      </c>
      <c r="F55" s="30" t="s">
        <v>126</v>
      </c>
      <c r="G55" s="31">
        <v>1</v>
      </c>
      <c r="H55" s="32"/>
      <c r="I55" s="32">
        <f>ROUND(ROUND(H55,2)*ROUND(G55,3),2)</f>
        <v>0</v>
      </c>
      <c r="O55">
        <f>(I55*21)/100</f>
        <v>0</v>
      </c>
      <c r="P55" t="s">
        <v>22</v>
      </c>
    </row>
    <row r="56" spans="1:16" ht="13.2" x14ac:dyDescent="0.25">
      <c r="A56" s="33" t="s">
        <v>49</v>
      </c>
      <c r="E56" s="34" t="s">
        <v>351</v>
      </c>
    </row>
    <row r="57" spans="1:16" ht="26.4" x14ac:dyDescent="0.25">
      <c r="A57" s="35" t="s">
        <v>51</v>
      </c>
      <c r="E57" s="36" t="s">
        <v>660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workbookViewId="0">
      <pane ySplit="7" topLeftCell="A8" activePane="bottomLeft" state="frozen"/>
      <selection pane="bottomLeft" activeCell="K15" sqref="K15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713</v>
      </c>
      <c r="I3" s="38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713</v>
      </c>
      <c r="D4" s="2"/>
      <c r="E4" s="20" t="s">
        <v>714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39</v>
      </c>
      <c r="D8" s="21"/>
      <c r="E8" s="26" t="s">
        <v>102</v>
      </c>
      <c r="F8" s="21"/>
      <c r="G8" s="21"/>
      <c r="H8" s="21"/>
      <c r="I8" s="27">
        <f>0+Q8</f>
        <v>0</v>
      </c>
      <c r="O8">
        <f>0+R8</f>
        <v>0</v>
      </c>
      <c r="Q8">
        <f>0+I9+I12+I15+I18+I21+I24+I27+I30+I33+I36+I39</f>
        <v>0</v>
      </c>
      <c r="R8">
        <f>0+O9+O12+O15+O18+O21+O24+O27+O30+O33+O36+O39</f>
        <v>0</v>
      </c>
    </row>
    <row r="9" spans="1:18" ht="13.2" x14ac:dyDescent="0.25">
      <c r="A9" s="24" t="s">
        <v>44</v>
      </c>
      <c r="B9" s="28" t="s">
        <v>28</v>
      </c>
      <c r="C9" s="28" t="s">
        <v>715</v>
      </c>
      <c r="D9" s="24" t="s">
        <v>57</v>
      </c>
      <c r="E9" s="29" t="s">
        <v>716</v>
      </c>
      <c r="F9" s="30" t="s">
        <v>77</v>
      </c>
      <c r="G9" s="31">
        <v>18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33" t="s">
        <v>49</v>
      </c>
      <c r="E10" s="34" t="s">
        <v>717</v>
      </c>
    </row>
    <row r="11" spans="1:18" ht="39.6" x14ac:dyDescent="0.25">
      <c r="A11" s="37" t="s">
        <v>51</v>
      </c>
      <c r="E11" s="36" t="s">
        <v>718</v>
      </c>
    </row>
    <row r="12" spans="1:18" ht="13.2" x14ac:dyDescent="0.25">
      <c r="A12" s="24" t="s">
        <v>44</v>
      </c>
      <c r="B12" s="28" t="s">
        <v>22</v>
      </c>
      <c r="C12" s="28" t="s">
        <v>715</v>
      </c>
      <c r="D12" s="24" t="s">
        <v>60</v>
      </c>
      <c r="E12" s="29" t="s">
        <v>716</v>
      </c>
      <c r="F12" s="30" t="s">
        <v>77</v>
      </c>
      <c r="G12" s="31">
        <v>2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13.2" x14ac:dyDescent="0.25">
      <c r="A13" s="33" t="s">
        <v>49</v>
      </c>
      <c r="E13" s="34" t="s">
        <v>719</v>
      </c>
    </row>
    <row r="14" spans="1:18" ht="13.2" x14ac:dyDescent="0.25">
      <c r="A14" s="37" t="s">
        <v>51</v>
      </c>
      <c r="E14" s="36" t="s">
        <v>79</v>
      </c>
    </row>
    <row r="15" spans="1:18" ht="26.4" x14ac:dyDescent="0.25">
      <c r="A15" s="24" t="s">
        <v>44</v>
      </c>
      <c r="B15" s="28" t="s">
        <v>21</v>
      </c>
      <c r="C15" s="28" t="s">
        <v>720</v>
      </c>
      <c r="D15" s="24" t="s">
        <v>46</v>
      </c>
      <c r="E15" s="29" t="s">
        <v>721</v>
      </c>
      <c r="F15" s="30" t="s">
        <v>77</v>
      </c>
      <c r="G15" s="31">
        <v>45</v>
      </c>
      <c r="H15" s="32"/>
      <c r="I15" s="32">
        <f>ROUND(ROUND(H15,2)*ROUND(G15,3),2)</f>
        <v>0</v>
      </c>
      <c r="O15">
        <f>(I15*21)/100</f>
        <v>0</v>
      </c>
      <c r="P15" t="s">
        <v>22</v>
      </c>
    </row>
    <row r="16" spans="1:18" ht="13.2" x14ac:dyDescent="0.25">
      <c r="A16" s="33" t="s">
        <v>49</v>
      </c>
      <c r="E16" s="34" t="s">
        <v>722</v>
      </c>
    </row>
    <row r="17" spans="1:16" ht="26.4" x14ac:dyDescent="0.25">
      <c r="A17" s="37" t="s">
        <v>51</v>
      </c>
      <c r="E17" s="36" t="s">
        <v>723</v>
      </c>
    </row>
    <row r="18" spans="1:16" ht="13.2" x14ac:dyDescent="0.25">
      <c r="A18" s="24" t="s">
        <v>44</v>
      </c>
      <c r="B18" s="28" t="s">
        <v>32</v>
      </c>
      <c r="C18" s="28" t="s">
        <v>724</v>
      </c>
      <c r="D18" s="24" t="s">
        <v>46</v>
      </c>
      <c r="E18" s="29" t="s">
        <v>725</v>
      </c>
      <c r="F18" s="30" t="s">
        <v>77</v>
      </c>
      <c r="G18" s="31">
        <v>1</v>
      </c>
      <c r="H18" s="32"/>
      <c r="I18" s="32">
        <f>ROUND(ROUND(H18,2)*ROUND(G18,3),2)</f>
        <v>0</v>
      </c>
      <c r="O18">
        <f>(I18*21)/100</f>
        <v>0</v>
      </c>
      <c r="P18" t="s">
        <v>22</v>
      </c>
    </row>
    <row r="19" spans="1:16" ht="13.2" x14ac:dyDescent="0.25">
      <c r="A19" s="33" t="s">
        <v>49</v>
      </c>
      <c r="E19" s="34" t="s">
        <v>46</v>
      </c>
    </row>
    <row r="20" spans="1:16" ht="13.2" x14ac:dyDescent="0.25">
      <c r="A20" s="37" t="s">
        <v>51</v>
      </c>
      <c r="E20" s="36" t="s">
        <v>52</v>
      </c>
    </row>
    <row r="21" spans="1:16" ht="26.4" x14ac:dyDescent="0.25">
      <c r="A21" s="24" t="s">
        <v>44</v>
      </c>
      <c r="B21" s="28" t="s">
        <v>34</v>
      </c>
      <c r="C21" s="28" t="s">
        <v>726</v>
      </c>
      <c r="D21" s="24" t="s">
        <v>46</v>
      </c>
      <c r="E21" s="29" t="s">
        <v>727</v>
      </c>
      <c r="F21" s="30" t="s">
        <v>77</v>
      </c>
      <c r="G21" s="31">
        <v>27</v>
      </c>
      <c r="H21" s="32"/>
      <c r="I21" s="32">
        <f>ROUND(ROUND(H21,2)*ROUND(G21,3),2)</f>
        <v>0</v>
      </c>
      <c r="O21">
        <f>(I21*21)/100</f>
        <v>0</v>
      </c>
      <c r="P21" t="s">
        <v>22</v>
      </c>
    </row>
    <row r="22" spans="1:16" ht="13.2" x14ac:dyDescent="0.25">
      <c r="A22" s="33" t="s">
        <v>49</v>
      </c>
      <c r="E22" s="34" t="s">
        <v>46</v>
      </c>
    </row>
    <row r="23" spans="1:16" ht="13.2" x14ac:dyDescent="0.25">
      <c r="A23" s="37" t="s">
        <v>51</v>
      </c>
      <c r="E23" s="36" t="s">
        <v>728</v>
      </c>
    </row>
    <row r="24" spans="1:16" ht="26.4" x14ac:dyDescent="0.25">
      <c r="A24" s="24" t="s">
        <v>44</v>
      </c>
      <c r="B24" s="28" t="s">
        <v>36</v>
      </c>
      <c r="C24" s="28" t="s">
        <v>729</v>
      </c>
      <c r="D24" s="24" t="s">
        <v>57</v>
      </c>
      <c r="E24" s="29" t="s">
        <v>730</v>
      </c>
      <c r="F24" s="30" t="s">
        <v>91</v>
      </c>
      <c r="G24" s="31">
        <v>275.72000000000003</v>
      </c>
      <c r="H24" s="32"/>
      <c r="I24" s="32">
        <f>ROUND(ROUND(H24,2)*ROUND(G24,3),2)</f>
        <v>0</v>
      </c>
      <c r="O24">
        <f>(I24*21)/100</f>
        <v>0</v>
      </c>
      <c r="P24" t="s">
        <v>22</v>
      </c>
    </row>
    <row r="25" spans="1:16" ht="13.2" x14ac:dyDescent="0.25">
      <c r="A25" s="33" t="s">
        <v>49</v>
      </c>
      <c r="E25" s="34" t="s">
        <v>731</v>
      </c>
    </row>
    <row r="26" spans="1:16" ht="184.8" x14ac:dyDescent="0.25">
      <c r="A26" s="37" t="s">
        <v>51</v>
      </c>
      <c r="E26" s="36" t="s">
        <v>732</v>
      </c>
    </row>
    <row r="27" spans="1:16" ht="26.4" x14ac:dyDescent="0.25">
      <c r="A27" s="24" t="s">
        <v>44</v>
      </c>
      <c r="B27" s="28" t="s">
        <v>69</v>
      </c>
      <c r="C27" s="28" t="s">
        <v>729</v>
      </c>
      <c r="D27" s="24" t="s">
        <v>60</v>
      </c>
      <c r="E27" s="29" t="s">
        <v>730</v>
      </c>
      <c r="F27" s="30" t="s">
        <v>91</v>
      </c>
      <c r="G27" s="31">
        <v>3.0630000000000002</v>
      </c>
      <c r="H27" s="32"/>
      <c r="I27" s="32">
        <f>ROUND(ROUND(H27,2)*ROUND(G27,3),2)</f>
        <v>0</v>
      </c>
      <c r="O27">
        <f>(I27*21)/100</f>
        <v>0</v>
      </c>
      <c r="P27" t="s">
        <v>22</v>
      </c>
    </row>
    <row r="28" spans="1:16" ht="13.2" x14ac:dyDescent="0.25">
      <c r="A28" s="33" t="s">
        <v>49</v>
      </c>
      <c r="E28" s="34" t="s">
        <v>733</v>
      </c>
    </row>
    <row r="29" spans="1:16" ht="26.4" x14ac:dyDescent="0.25">
      <c r="A29" s="37" t="s">
        <v>51</v>
      </c>
      <c r="E29" s="36" t="s">
        <v>734</v>
      </c>
    </row>
    <row r="30" spans="1:16" ht="26.4" x14ac:dyDescent="0.25">
      <c r="A30" s="24" t="s">
        <v>44</v>
      </c>
      <c r="B30" s="28" t="s">
        <v>74</v>
      </c>
      <c r="C30" s="28" t="s">
        <v>735</v>
      </c>
      <c r="D30" s="24" t="s">
        <v>57</v>
      </c>
      <c r="E30" s="29" t="s">
        <v>736</v>
      </c>
      <c r="F30" s="30" t="s">
        <v>91</v>
      </c>
      <c r="G30" s="31">
        <v>275.72000000000003</v>
      </c>
      <c r="H30" s="32"/>
      <c r="I30" s="32">
        <f>ROUND(ROUND(H30,2)*ROUND(G30,3),2)</f>
        <v>0</v>
      </c>
      <c r="O30">
        <f>(I30*21)/100</f>
        <v>0</v>
      </c>
      <c r="P30" t="s">
        <v>22</v>
      </c>
    </row>
    <row r="31" spans="1:16" ht="13.2" x14ac:dyDescent="0.25">
      <c r="A31" s="33" t="s">
        <v>49</v>
      </c>
      <c r="E31" s="34" t="s">
        <v>46</v>
      </c>
    </row>
    <row r="32" spans="1:16" ht="184.8" x14ac:dyDescent="0.25">
      <c r="A32" s="37" t="s">
        <v>51</v>
      </c>
      <c r="E32" s="36" t="s">
        <v>732</v>
      </c>
    </row>
    <row r="33" spans="1:16" ht="26.4" x14ac:dyDescent="0.25">
      <c r="A33" s="24" t="s">
        <v>44</v>
      </c>
      <c r="B33" s="28" t="s">
        <v>39</v>
      </c>
      <c r="C33" s="28" t="s">
        <v>735</v>
      </c>
      <c r="D33" s="24" t="s">
        <v>60</v>
      </c>
      <c r="E33" s="29" t="s">
        <v>736</v>
      </c>
      <c r="F33" s="30" t="s">
        <v>91</v>
      </c>
      <c r="G33" s="31">
        <v>3.0630000000000002</v>
      </c>
      <c r="H33" s="32"/>
      <c r="I33" s="32">
        <f>ROUND(ROUND(H33,2)*ROUND(G33,3),2)</f>
        <v>0</v>
      </c>
      <c r="O33">
        <f>(I33*21)/100</f>
        <v>0</v>
      </c>
      <c r="P33" t="s">
        <v>22</v>
      </c>
    </row>
    <row r="34" spans="1:16" ht="13.2" x14ac:dyDescent="0.25">
      <c r="A34" s="33" t="s">
        <v>49</v>
      </c>
      <c r="E34" s="34" t="s">
        <v>737</v>
      </c>
    </row>
    <row r="35" spans="1:16" ht="26.4" x14ac:dyDescent="0.25">
      <c r="A35" s="37" t="s">
        <v>51</v>
      </c>
      <c r="E35" s="36" t="s">
        <v>734</v>
      </c>
    </row>
    <row r="36" spans="1:16" ht="13.2" x14ac:dyDescent="0.25">
      <c r="A36" s="24" t="s">
        <v>44</v>
      </c>
      <c r="B36" s="28" t="s">
        <v>41</v>
      </c>
      <c r="C36" s="28" t="s">
        <v>738</v>
      </c>
      <c r="D36" s="24" t="s">
        <v>46</v>
      </c>
      <c r="E36" s="29" t="s">
        <v>739</v>
      </c>
      <c r="F36" s="30" t="s">
        <v>77</v>
      </c>
      <c r="G36" s="31">
        <v>62</v>
      </c>
      <c r="H36" s="32"/>
      <c r="I36" s="32">
        <f>ROUND(ROUND(H36,2)*ROUND(G36,3),2)</f>
        <v>0</v>
      </c>
      <c r="O36">
        <f>(I36*21)/100</f>
        <v>0</v>
      </c>
      <c r="P36" t="s">
        <v>22</v>
      </c>
    </row>
    <row r="37" spans="1:16" ht="13.2" x14ac:dyDescent="0.25">
      <c r="A37" s="33" t="s">
        <v>49</v>
      </c>
      <c r="E37" s="34" t="s">
        <v>46</v>
      </c>
    </row>
    <row r="38" spans="1:16" ht="66" x14ac:dyDescent="0.25">
      <c r="A38" s="37" t="s">
        <v>51</v>
      </c>
      <c r="E38" s="36" t="s">
        <v>740</v>
      </c>
    </row>
    <row r="39" spans="1:16" ht="13.2" x14ac:dyDescent="0.25">
      <c r="A39" s="24" t="s">
        <v>44</v>
      </c>
      <c r="B39" s="28" t="s">
        <v>156</v>
      </c>
      <c r="C39" s="28" t="s">
        <v>741</v>
      </c>
      <c r="D39" s="24" t="s">
        <v>46</v>
      </c>
      <c r="E39" s="29" t="s">
        <v>742</v>
      </c>
      <c r="F39" s="30" t="s">
        <v>77</v>
      </c>
      <c r="G39" s="31">
        <v>24</v>
      </c>
      <c r="H39" s="32"/>
      <c r="I39" s="32">
        <f>ROUND(ROUND(H39,2)*ROUND(G39,3),2)</f>
        <v>0</v>
      </c>
      <c r="O39">
        <f>(I39*21)/100</f>
        <v>0</v>
      </c>
      <c r="P39" t="s">
        <v>22</v>
      </c>
    </row>
    <row r="40" spans="1:16" ht="13.2" x14ac:dyDescent="0.25">
      <c r="A40" s="33" t="s">
        <v>49</v>
      </c>
      <c r="E40" s="34" t="s">
        <v>46</v>
      </c>
    </row>
    <row r="41" spans="1:16" ht="39.6" x14ac:dyDescent="0.25">
      <c r="A41" s="35" t="s">
        <v>51</v>
      </c>
      <c r="E41" s="36" t="s">
        <v>743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workbookViewId="0">
      <pane ySplit="7" topLeftCell="A8" activePane="bottomLeft" state="frozen"/>
      <selection pane="bottomLeft" activeCell="H27" sqref="H27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744</v>
      </c>
      <c r="I3" s="38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744</v>
      </c>
      <c r="D4" s="2"/>
      <c r="E4" s="20" t="s">
        <v>745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39</v>
      </c>
      <c r="D8" s="21"/>
      <c r="E8" s="26" t="s">
        <v>102</v>
      </c>
      <c r="F8" s="21"/>
      <c r="G8" s="21"/>
      <c r="H8" s="21"/>
      <c r="I8" s="27">
        <f>0+Q8</f>
        <v>0</v>
      </c>
      <c r="O8">
        <f>0+R8</f>
        <v>0</v>
      </c>
      <c r="Q8">
        <f>0+I9+I12+I15+I18+I21+I24</f>
        <v>0</v>
      </c>
      <c r="R8">
        <f>0+O9+O12+O15+O18+O21+O24</f>
        <v>0</v>
      </c>
    </row>
    <row r="9" spans="1:18" ht="13.2" x14ac:dyDescent="0.25">
      <c r="A9" s="24" t="s">
        <v>44</v>
      </c>
      <c r="B9" s="28" t="s">
        <v>28</v>
      </c>
      <c r="C9" s="28" t="s">
        <v>715</v>
      </c>
      <c r="D9" s="24" t="s">
        <v>57</v>
      </c>
      <c r="E9" s="29" t="s">
        <v>716</v>
      </c>
      <c r="F9" s="30" t="s">
        <v>77</v>
      </c>
      <c r="G9" s="31">
        <v>10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33" t="s">
        <v>49</v>
      </c>
      <c r="E10" s="34" t="s">
        <v>717</v>
      </c>
    </row>
    <row r="11" spans="1:18" ht="39.6" x14ac:dyDescent="0.25">
      <c r="A11" s="37" t="s">
        <v>51</v>
      </c>
      <c r="E11" s="36" t="s">
        <v>746</v>
      </c>
    </row>
    <row r="12" spans="1:18" ht="13.2" x14ac:dyDescent="0.25">
      <c r="A12" s="24" t="s">
        <v>44</v>
      </c>
      <c r="B12" s="28" t="s">
        <v>22</v>
      </c>
      <c r="C12" s="28" t="s">
        <v>715</v>
      </c>
      <c r="D12" s="24" t="s">
        <v>60</v>
      </c>
      <c r="E12" s="29" t="s">
        <v>716</v>
      </c>
      <c r="F12" s="30" t="s">
        <v>77</v>
      </c>
      <c r="G12" s="31">
        <v>4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13.2" x14ac:dyDescent="0.25">
      <c r="A13" s="33" t="s">
        <v>49</v>
      </c>
      <c r="E13" s="34" t="s">
        <v>719</v>
      </c>
    </row>
    <row r="14" spans="1:18" ht="13.2" x14ac:dyDescent="0.25">
      <c r="A14" s="37" t="s">
        <v>51</v>
      </c>
      <c r="E14" s="36" t="s">
        <v>747</v>
      </c>
    </row>
    <row r="15" spans="1:18" ht="26.4" x14ac:dyDescent="0.25">
      <c r="A15" s="24" t="s">
        <v>44</v>
      </c>
      <c r="B15" s="28" t="s">
        <v>21</v>
      </c>
      <c r="C15" s="28" t="s">
        <v>720</v>
      </c>
      <c r="D15" s="24" t="s">
        <v>46</v>
      </c>
      <c r="E15" s="29" t="s">
        <v>721</v>
      </c>
      <c r="F15" s="30" t="s">
        <v>77</v>
      </c>
      <c r="G15" s="31">
        <v>14</v>
      </c>
      <c r="H15" s="32"/>
      <c r="I15" s="32">
        <f>ROUND(ROUND(H15,2)*ROUND(G15,3),2)</f>
        <v>0</v>
      </c>
      <c r="O15">
        <f>(I15*21)/100</f>
        <v>0</v>
      </c>
      <c r="P15" t="s">
        <v>22</v>
      </c>
    </row>
    <row r="16" spans="1:18" ht="13.2" x14ac:dyDescent="0.25">
      <c r="A16" s="33" t="s">
        <v>49</v>
      </c>
      <c r="E16" s="34" t="s">
        <v>722</v>
      </c>
    </row>
    <row r="17" spans="1:16" ht="26.4" x14ac:dyDescent="0.25">
      <c r="A17" s="37" t="s">
        <v>51</v>
      </c>
      <c r="E17" s="36" t="s">
        <v>748</v>
      </c>
    </row>
    <row r="18" spans="1:16" ht="26.4" x14ac:dyDescent="0.25">
      <c r="A18" s="24" t="s">
        <v>44</v>
      </c>
      <c r="B18" s="28" t="s">
        <v>32</v>
      </c>
      <c r="C18" s="28" t="s">
        <v>726</v>
      </c>
      <c r="D18" s="24" t="s">
        <v>46</v>
      </c>
      <c r="E18" s="29" t="s">
        <v>727</v>
      </c>
      <c r="F18" s="30" t="s">
        <v>77</v>
      </c>
      <c r="G18" s="31">
        <v>9</v>
      </c>
      <c r="H18" s="32"/>
      <c r="I18" s="32">
        <f>ROUND(ROUND(H18,2)*ROUND(G18,3),2)</f>
        <v>0</v>
      </c>
      <c r="O18">
        <f>(I18*21)/100</f>
        <v>0</v>
      </c>
      <c r="P18" t="s">
        <v>22</v>
      </c>
    </row>
    <row r="19" spans="1:16" ht="13.2" x14ac:dyDescent="0.25">
      <c r="A19" s="33" t="s">
        <v>49</v>
      </c>
      <c r="E19" s="34" t="s">
        <v>46</v>
      </c>
    </row>
    <row r="20" spans="1:16" ht="13.2" x14ac:dyDescent="0.25">
      <c r="A20" s="37" t="s">
        <v>51</v>
      </c>
      <c r="E20" s="36" t="s">
        <v>507</v>
      </c>
    </row>
    <row r="21" spans="1:16" ht="26.4" x14ac:dyDescent="0.25">
      <c r="A21" s="24" t="s">
        <v>44</v>
      </c>
      <c r="B21" s="28" t="s">
        <v>34</v>
      </c>
      <c r="C21" s="28" t="s">
        <v>729</v>
      </c>
      <c r="D21" s="24" t="s">
        <v>57</v>
      </c>
      <c r="E21" s="29" t="s">
        <v>730</v>
      </c>
      <c r="F21" s="30" t="s">
        <v>91</v>
      </c>
      <c r="G21" s="31">
        <v>133.125</v>
      </c>
      <c r="H21" s="32"/>
      <c r="I21" s="32">
        <f>ROUND(ROUND(H21,2)*ROUND(G21,3),2)</f>
        <v>0</v>
      </c>
      <c r="O21">
        <f>(I21*21)/100</f>
        <v>0</v>
      </c>
      <c r="P21" t="s">
        <v>22</v>
      </c>
    </row>
    <row r="22" spans="1:16" ht="13.2" x14ac:dyDescent="0.25">
      <c r="A22" s="33" t="s">
        <v>49</v>
      </c>
      <c r="E22" s="34" t="s">
        <v>731</v>
      </c>
    </row>
    <row r="23" spans="1:16" ht="26.4" x14ac:dyDescent="0.25">
      <c r="A23" s="37" t="s">
        <v>51</v>
      </c>
      <c r="E23" s="36" t="s">
        <v>749</v>
      </c>
    </row>
    <row r="24" spans="1:16" ht="26.4" x14ac:dyDescent="0.25">
      <c r="A24" s="24" t="s">
        <v>44</v>
      </c>
      <c r="B24" s="28" t="s">
        <v>36</v>
      </c>
      <c r="C24" s="28" t="s">
        <v>735</v>
      </c>
      <c r="D24" s="24" t="s">
        <v>57</v>
      </c>
      <c r="E24" s="29" t="s">
        <v>736</v>
      </c>
      <c r="F24" s="30" t="s">
        <v>91</v>
      </c>
      <c r="G24" s="31">
        <v>133.125</v>
      </c>
      <c r="H24" s="32"/>
      <c r="I24" s="32">
        <f>ROUND(ROUND(H24,2)*ROUND(G24,3),2)</f>
        <v>0</v>
      </c>
      <c r="O24">
        <f>(I24*21)/100</f>
        <v>0</v>
      </c>
      <c r="P24" t="s">
        <v>22</v>
      </c>
    </row>
    <row r="25" spans="1:16" ht="13.2" x14ac:dyDescent="0.25">
      <c r="A25" s="33" t="s">
        <v>49</v>
      </c>
      <c r="E25" s="34" t="s">
        <v>46</v>
      </c>
    </row>
    <row r="26" spans="1:16" ht="26.4" x14ac:dyDescent="0.25">
      <c r="A26" s="35" t="s">
        <v>51</v>
      </c>
      <c r="E26" s="36" t="s">
        <v>749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workbookViewId="0">
      <pane ySplit="7" topLeftCell="A8" activePane="bottomLeft" state="frozen"/>
      <selection pane="bottomLeft" activeCell="H37" sqref="H37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0+O8+O27+O34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750</v>
      </c>
      <c r="I3" s="38">
        <f>0+I8+I27+I34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750</v>
      </c>
      <c r="D4" s="2"/>
      <c r="E4" s="20" t="s">
        <v>751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0+I9+I12+I15+I18+I21+I24</f>
        <v>0</v>
      </c>
      <c r="R8">
        <f>0+O9+O12+O15+O18+O21+O24</f>
        <v>0</v>
      </c>
    </row>
    <row r="9" spans="1:18" ht="13.2" x14ac:dyDescent="0.25">
      <c r="A9" s="24" t="s">
        <v>44</v>
      </c>
      <c r="B9" s="28" t="s">
        <v>28</v>
      </c>
      <c r="C9" s="28" t="s">
        <v>752</v>
      </c>
      <c r="D9" s="24" t="s">
        <v>57</v>
      </c>
      <c r="E9" s="29" t="s">
        <v>753</v>
      </c>
      <c r="F9" s="30" t="s">
        <v>91</v>
      </c>
      <c r="G9" s="31">
        <v>48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39.6" x14ac:dyDescent="0.25">
      <c r="A10" s="33" t="s">
        <v>49</v>
      </c>
      <c r="E10" s="34" t="s">
        <v>754</v>
      </c>
    </row>
    <row r="11" spans="1:18" ht="26.4" x14ac:dyDescent="0.25">
      <c r="A11" s="37" t="s">
        <v>51</v>
      </c>
      <c r="E11" s="36" t="s">
        <v>755</v>
      </c>
    </row>
    <row r="12" spans="1:18" ht="13.2" x14ac:dyDescent="0.25">
      <c r="A12" s="24" t="s">
        <v>44</v>
      </c>
      <c r="B12" s="28" t="s">
        <v>22</v>
      </c>
      <c r="C12" s="28" t="s">
        <v>756</v>
      </c>
      <c r="D12" s="24" t="s">
        <v>57</v>
      </c>
      <c r="E12" s="29" t="s">
        <v>757</v>
      </c>
      <c r="F12" s="30" t="s">
        <v>91</v>
      </c>
      <c r="G12" s="31">
        <v>48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13.2" x14ac:dyDescent="0.25">
      <c r="A13" s="33" t="s">
        <v>49</v>
      </c>
      <c r="E13" s="34" t="s">
        <v>758</v>
      </c>
    </row>
    <row r="14" spans="1:18" ht="26.4" x14ac:dyDescent="0.25">
      <c r="A14" s="37" t="s">
        <v>51</v>
      </c>
      <c r="E14" s="36" t="s">
        <v>755</v>
      </c>
    </row>
    <row r="15" spans="1:18" ht="13.2" x14ac:dyDescent="0.25">
      <c r="A15" s="24" t="s">
        <v>44</v>
      </c>
      <c r="B15" s="28" t="s">
        <v>21</v>
      </c>
      <c r="C15" s="28" t="s">
        <v>45</v>
      </c>
      <c r="D15" s="24" t="s">
        <v>759</v>
      </c>
      <c r="E15" s="29" t="s">
        <v>47</v>
      </c>
      <c r="F15" s="30" t="s">
        <v>48</v>
      </c>
      <c r="G15" s="31">
        <v>1</v>
      </c>
      <c r="H15" s="32"/>
      <c r="I15" s="32">
        <f>ROUND(ROUND(H15,2)*ROUND(G15,3),2)</f>
        <v>0</v>
      </c>
      <c r="O15">
        <f>(I15*21)/100</f>
        <v>0</v>
      </c>
      <c r="P15" t="s">
        <v>22</v>
      </c>
    </row>
    <row r="16" spans="1:18" ht="39.6" x14ac:dyDescent="0.25">
      <c r="A16" s="33" t="s">
        <v>49</v>
      </c>
      <c r="E16" s="34" t="s">
        <v>760</v>
      </c>
    </row>
    <row r="17" spans="1:18" ht="26.4" x14ac:dyDescent="0.25">
      <c r="A17" s="37" t="s">
        <v>51</v>
      </c>
      <c r="E17" s="36" t="s">
        <v>761</v>
      </c>
    </row>
    <row r="18" spans="1:18" ht="13.2" x14ac:dyDescent="0.25">
      <c r="A18" s="24" t="s">
        <v>44</v>
      </c>
      <c r="B18" s="28" t="s">
        <v>32</v>
      </c>
      <c r="C18" s="28" t="s">
        <v>45</v>
      </c>
      <c r="D18" s="24" t="s">
        <v>762</v>
      </c>
      <c r="E18" s="29" t="s">
        <v>47</v>
      </c>
      <c r="F18" s="30" t="s">
        <v>48</v>
      </c>
      <c r="G18" s="31">
        <v>1</v>
      </c>
      <c r="H18" s="32"/>
      <c r="I18" s="32">
        <f>ROUND(ROUND(H18,2)*ROUND(G18,3),2)</f>
        <v>0</v>
      </c>
      <c r="O18">
        <f>(I18*21)/100</f>
        <v>0</v>
      </c>
      <c r="P18" t="s">
        <v>22</v>
      </c>
    </row>
    <row r="19" spans="1:18" ht="79.2" x14ac:dyDescent="0.25">
      <c r="A19" s="33" t="s">
        <v>49</v>
      </c>
      <c r="E19" s="34" t="s">
        <v>763</v>
      </c>
    </row>
    <row r="20" spans="1:18" ht="26.4" x14ac:dyDescent="0.25">
      <c r="A20" s="37" t="s">
        <v>51</v>
      </c>
      <c r="E20" s="36" t="s">
        <v>761</v>
      </c>
    </row>
    <row r="21" spans="1:18" ht="13.2" x14ac:dyDescent="0.25">
      <c r="A21" s="24" t="s">
        <v>44</v>
      </c>
      <c r="B21" s="28" t="s">
        <v>34</v>
      </c>
      <c r="C21" s="28" t="s">
        <v>45</v>
      </c>
      <c r="D21" s="24" t="s">
        <v>764</v>
      </c>
      <c r="E21" s="29" t="s">
        <v>47</v>
      </c>
      <c r="F21" s="30" t="s">
        <v>48</v>
      </c>
      <c r="G21" s="31">
        <v>1</v>
      </c>
      <c r="H21" s="32"/>
      <c r="I21" s="32">
        <f>ROUND(ROUND(H21,2)*ROUND(G21,3),2)</f>
        <v>0</v>
      </c>
      <c r="O21">
        <f>(I21*21)/100</f>
        <v>0</v>
      </c>
      <c r="P21" t="s">
        <v>22</v>
      </c>
    </row>
    <row r="22" spans="1:18" ht="26.4" x14ac:dyDescent="0.25">
      <c r="A22" s="33" t="s">
        <v>49</v>
      </c>
      <c r="E22" s="34" t="s">
        <v>765</v>
      </c>
    </row>
    <row r="23" spans="1:18" ht="26.4" x14ac:dyDescent="0.25">
      <c r="A23" s="37" t="s">
        <v>51</v>
      </c>
      <c r="E23" s="36" t="s">
        <v>761</v>
      </c>
    </row>
    <row r="24" spans="1:18" ht="13.2" x14ac:dyDescent="0.25">
      <c r="A24" s="24" t="s">
        <v>44</v>
      </c>
      <c r="B24" s="28" t="s">
        <v>36</v>
      </c>
      <c r="C24" s="28" t="s">
        <v>766</v>
      </c>
      <c r="D24" s="24" t="s">
        <v>46</v>
      </c>
      <c r="E24" s="29" t="s">
        <v>767</v>
      </c>
      <c r="F24" s="30" t="s">
        <v>48</v>
      </c>
      <c r="G24" s="31">
        <v>1</v>
      </c>
      <c r="H24" s="32"/>
      <c r="I24" s="32">
        <f>ROUND(ROUND(H24,2)*ROUND(G24,3),2)</f>
        <v>0</v>
      </c>
      <c r="O24">
        <f>(I24*21)/100</f>
        <v>0</v>
      </c>
      <c r="P24" t="s">
        <v>22</v>
      </c>
    </row>
    <row r="25" spans="1:18" ht="39.6" x14ac:dyDescent="0.25">
      <c r="A25" s="33" t="s">
        <v>49</v>
      </c>
      <c r="E25" s="34" t="s">
        <v>768</v>
      </c>
    </row>
    <row r="26" spans="1:18" ht="13.2" x14ac:dyDescent="0.25">
      <c r="A26" s="35" t="s">
        <v>51</v>
      </c>
      <c r="E26" s="36" t="s">
        <v>52</v>
      </c>
    </row>
    <row r="27" spans="1:18" ht="12.75" customHeight="1" x14ac:dyDescent="0.25">
      <c r="A27" s="12" t="s">
        <v>42</v>
      </c>
      <c r="B27" s="12"/>
      <c r="C27" s="39" t="s">
        <v>28</v>
      </c>
      <c r="D27" s="12"/>
      <c r="E27" s="26" t="s">
        <v>88</v>
      </c>
      <c r="F27" s="12"/>
      <c r="G27" s="12"/>
      <c r="H27" s="12"/>
      <c r="I27" s="40">
        <f>0+Q27</f>
        <v>0</v>
      </c>
      <c r="O27">
        <f>0+R27</f>
        <v>0</v>
      </c>
      <c r="Q27">
        <f>0+I28+I31</f>
        <v>0</v>
      </c>
      <c r="R27">
        <f>0+O28+O31</f>
        <v>0</v>
      </c>
    </row>
    <row r="28" spans="1:18" ht="13.2" x14ac:dyDescent="0.25">
      <c r="A28" s="24" t="s">
        <v>44</v>
      </c>
      <c r="B28" s="28" t="s">
        <v>69</v>
      </c>
      <c r="C28" s="28" t="s">
        <v>129</v>
      </c>
      <c r="D28" s="24" t="s">
        <v>46</v>
      </c>
      <c r="E28" s="29" t="s">
        <v>130</v>
      </c>
      <c r="F28" s="30" t="s">
        <v>126</v>
      </c>
      <c r="G28" s="31">
        <v>300</v>
      </c>
      <c r="H28" s="32"/>
      <c r="I28" s="32">
        <f>ROUND(ROUND(H28,2)*ROUND(G28,3),2)</f>
        <v>0</v>
      </c>
      <c r="O28">
        <f>(I28*21)/100</f>
        <v>0</v>
      </c>
      <c r="P28" t="s">
        <v>22</v>
      </c>
    </row>
    <row r="29" spans="1:18" ht="13.2" x14ac:dyDescent="0.25">
      <c r="A29" s="33" t="s">
        <v>49</v>
      </c>
      <c r="E29" s="34" t="s">
        <v>769</v>
      </c>
    </row>
    <row r="30" spans="1:18" ht="13.2" x14ac:dyDescent="0.25">
      <c r="A30" s="37" t="s">
        <v>51</v>
      </c>
      <c r="E30" s="36" t="s">
        <v>770</v>
      </c>
    </row>
    <row r="31" spans="1:18" ht="13.2" x14ac:dyDescent="0.25">
      <c r="A31" s="24" t="s">
        <v>44</v>
      </c>
      <c r="B31" s="28" t="s">
        <v>74</v>
      </c>
      <c r="C31" s="28" t="s">
        <v>771</v>
      </c>
      <c r="D31" s="24" t="s">
        <v>46</v>
      </c>
      <c r="E31" s="29" t="s">
        <v>772</v>
      </c>
      <c r="F31" s="30" t="s">
        <v>126</v>
      </c>
      <c r="G31" s="31">
        <v>300</v>
      </c>
      <c r="H31" s="32"/>
      <c r="I31" s="32">
        <f>ROUND(ROUND(H31,2)*ROUND(G31,3),2)</f>
        <v>0</v>
      </c>
      <c r="O31">
        <f>(I31*21)/100</f>
        <v>0</v>
      </c>
      <c r="P31" t="s">
        <v>22</v>
      </c>
    </row>
    <row r="32" spans="1:18" ht="13.2" x14ac:dyDescent="0.25">
      <c r="A32" s="33" t="s">
        <v>49</v>
      </c>
      <c r="E32" s="34" t="s">
        <v>773</v>
      </c>
    </row>
    <row r="33" spans="1:18" ht="13.2" x14ac:dyDescent="0.25">
      <c r="A33" s="35" t="s">
        <v>51</v>
      </c>
      <c r="E33" s="36" t="s">
        <v>770</v>
      </c>
    </row>
    <row r="34" spans="1:18" ht="12.75" customHeight="1" x14ac:dyDescent="0.25">
      <c r="A34" s="12" t="s">
        <v>42</v>
      </c>
      <c r="B34" s="12"/>
      <c r="C34" s="39" t="s">
        <v>34</v>
      </c>
      <c r="D34" s="12"/>
      <c r="E34" s="26" t="s">
        <v>248</v>
      </c>
      <c r="F34" s="12"/>
      <c r="G34" s="12"/>
      <c r="H34" s="12"/>
      <c r="I34" s="40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ht="13.2" x14ac:dyDescent="0.25">
      <c r="A35" s="24" t="s">
        <v>44</v>
      </c>
      <c r="B35" s="28" t="s">
        <v>39</v>
      </c>
      <c r="C35" s="28" t="s">
        <v>774</v>
      </c>
      <c r="D35" s="24" t="s">
        <v>57</v>
      </c>
      <c r="E35" s="29" t="s">
        <v>775</v>
      </c>
      <c r="F35" s="30" t="s">
        <v>126</v>
      </c>
      <c r="G35" s="31">
        <v>675</v>
      </c>
      <c r="H35" s="32"/>
      <c r="I35" s="32">
        <f>ROUND(ROUND(H35,2)*ROUND(G35,3),2)</f>
        <v>0</v>
      </c>
      <c r="O35">
        <f>(I35*21)/100</f>
        <v>0</v>
      </c>
      <c r="P35" t="s">
        <v>22</v>
      </c>
    </row>
    <row r="36" spans="1:18" ht="39.6" x14ac:dyDescent="0.25">
      <c r="A36" s="33" t="s">
        <v>49</v>
      </c>
      <c r="E36" s="34" t="s">
        <v>776</v>
      </c>
    </row>
    <row r="37" spans="1:18" ht="52.8" x14ac:dyDescent="0.25">
      <c r="A37" s="35" t="s">
        <v>51</v>
      </c>
      <c r="E37" s="36" t="s">
        <v>777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workbookViewId="0">
      <pane ySplit="7" topLeftCell="A8" activePane="bottomLeft" state="frozen"/>
      <selection pane="bottomLeft" activeCell="I68" sqref="I6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0+O8+O24+O40+O44+O66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778</v>
      </c>
      <c r="I3" s="38">
        <f>0+I8+I24+I40+I44+I66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778</v>
      </c>
      <c r="D4" s="2"/>
      <c r="E4" s="20" t="s">
        <v>779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0+I9+I12+I15+I18+I21</f>
        <v>0</v>
      </c>
      <c r="R8">
        <f>0+O9+O12+O15+O18+O21</f>
        <v>0</v>
      </c>
    </row>
    <row r="9" spans="1:18" ht="13.2" x14ac:dyDescent="0.25">
      <c r="A9" s="24" t="s">
        <v>44</v>
      </c>
      <c r="B9" s="28" t="s">
        <v>28</v>
      </c>
      <c r="C9" s="28" t="s">
        <v>120</v>
      </c>
      <c r="D9" s="24" t="s">
        <v>46</v>
      </c>
      <c r="E9" s="29" t="s">
        <v>121</v>
      </c>
      <c r="F9" s="30" t="s">
        <v>117</v>
      </c>
      <c r="G9" s="31">
        <v>914.47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33" t="s">
        <v>49</v>
      </c>
      <c r="E10" s="34" t="s">
        <v>122</v>
      </c>
    </row>
    <row r="11" spans="1:18" ht="13.2" x14ac:dyDescent="0.25">
      <c r="A11" s="37" t="s">
        <v>51</v>
      </c>
      <c r="E11" s="36" t="s">
        <v>780</v>
      </c>
    </row>
    <row r="12" spans="1:18" ht="13.2" x14ac:dyDescent="0.25">
      <c r="A12" s="24" t="s">
        <v>44</v>
      </c>
      <c r="B12" s="28" t="s">
        <v>22</v>
      </c>
      <c r="C12" s="28" t="s">
        <v>45</v>
      </c>
      <c r="D12" s="24" t="s">
        <v>759</v>
      </c>
      <c r="E12" s="29" t="s">
        <v>47</v>
      </c>
      <c r="F12" s="30" t="s">
        <v>48</v>
      </c>
      <c r="G12" s="31">
        <v>1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39.6" x14ac:dyDescent="0.25">
      <c r="A13" s="33" t="s">
        <v>49</v>
      </c>
      <c r="E13" s="34" t="s">
        <v>760</v>
      </c>
    </row>
    <row r="14" spans="1:18" ht="26.4" x14ac:dyDescent="0.25">
      <c r="A14" s="37" t="s">
        <v>51</v>
      </c>
      <c r="E14" s="36" t="s">
        <v>781</v>
      </c>
    </row>
    <row r="15" spans="1:18" ht="13.2" x14ac:dyDescent="0.25">
      <c r="A15" s="24" t="s">
        <v>44</v>
      </c>
      <c r="B15" s="28" t="s">
        <v>21</v>
      </c>
      <c r="C15" s="28" t="s">
        <v>45</v>
      </c>
      <c r="D15" s="24" t="s">
        <v>782</v>
      </c>
      <c r="E15" s="29" t="s">
        <v>47</v>
      </c>
      <c r="F15" s="30" t="s">
        <v>48</v>
      </c>
      <c r="G15" s="31">
        <v>1</v>
      </c>
      <c r="H15" s="32"/>
      <c r="I15" s="32">
        <f>ROUND(ROUND(H15,2)*ROUND(G15,3),2)</f>
        <v>0</v>
      </c>
      <c r="O15">
        <f>(I15*21)/100</f>
        <v>0</v>
      </c>
      <c r="P15" t="s">
        <v>22</v>
      </c>
    </row>
    <row r="16" spans="1:18" ht="26.4" x14ac:dyDescent="0.25">
      <c r="A16" s="33" t="s">
        <v>49</v>
      </c>
      <c r="E16" s="34" t="s">
        <v>783</v>
      </c>
    </row>
    <row r="17" spans="1:18" ht="26.4" x14ac:dyDescent="0.25">
      <c r="A17" s="37" t="s">
        <v>51</v>
      </c>
      <c r="E17" s="36" t="s">
        <v>781</v>
      </c>
    </row>
    <row r="18" spans="1:18" ht="13.2" x14ac:dyDescent="0.25">
      <c r="A18" s="24" t="s">
        <v>44</v>
      </c>
      <c r="B18" s="28" t="s">
        <v>32</v>
      </c>
      <c r="C18" s="28" t="s">
        <v>45</v>
      </c>
      <c r="D18" s="24" t="s">
        <v>762</v>
      </c>
      <c r="E18" s="29" t="s">
        <v>47</v>
      </c>
      <c r="F18" s="30" t="s">
        <v>48</v>
      </c>
      <c r="G18" s="31">
        <v>1</v>
      </c>
      <c r="H18" s="32"/>
      <c r="I18" s="32">
        <f>ROUND(ROUND(H18,2)*ROUND(G18,3),2)</f>
        <v>0</v>
      </c>
      <c r="O18">
        <f>(I18*21)/100</f>
        <v>0</v>
      </c>
      <c r="P18" t="s">
        <v>22</v>
      </c>
    </row>
    <row r="19" spans="1:18" ht="79.2" x14ac:dyDescent="0.25">
      <c r="A19" s="33" t="s">
        <v>49</v>
      </c>
      <c r="E19" s="34" t="s">
        <v>763</v>
      </c>
    </row>
    <row r="20" spans="1:18" ht="26.4" x14ac:dyDescent="0.25">
      <c r="A20" s="37" t="s">
        <v>51</v>
      </c>
      <c r="E20" s="36" t="s">
        <v>781</v>
      </c>
    </row>
    <row r="21" spans="1:18" ht="13.2" x14ac:dyDescent="0.25">
      <c r="A21" s="24" t="s">
        <v>44</v>
      </c>
      <c r="B21" s="28" t="s">
        <v>34</v>
      </c>
      <c r="C21" s="28" t="s">
        <v>45</v>
      </c>
      <c r="D21" s="24" t="s">
        <v>764</v>
      </c>
      <c r="E21" s="29" t="s">
        <v>47</v>
      </c>
      <c r="F21" s="30" t="s">
        <v>48</v>
      </c>
      <c r="G21" s="31">
        <v>1</v>
      </c>
      <c r="H21" s="32"/>
      <c r="I21" s="32">
        <f>ROUND(ROUND(H21,2)*ROUND(G21,3),2)</f>
        <v>0</v>
      </c>
      <c r="O21">
        <f>(I21*21)/100</f>
        <v>0</v>
      </c>
      <c r="P21" t="s">
        <v>22</v>
      </c>
    </row>
    <row r="22" spans="1:18" ht="26.4" x14ac:dyDescent="0.25">
      <c r="A22" s="33" t="s">
        <v>49</v>
      </c>
      <c r="E22" s="34" t="s">
        <v>765</v>
      </c>
    </row>
    <row r="23" spans="1:18" ht="26.4" x14ac:dyDescent="0.25">
      <c r="A23" s="35" t="s">
        <v>51</v>
      </c>
      <c r="E23" s="36" t="s">
        <v>781</v>
      </c>
    </row>
    <row r="24" spans="1:18" ht="12.75" customHeight="1" x14ac:dyDescent="0.25">
      <c r="A24" s="12" t="s">
        <v>42</v>
      </c>
      <c r="B24" s="12"/>
      <c r="C24" s="39" t="s">
        <v>28</v>
      </c>
      <c r="D24" s="12"/>
      <c r="E24" s="26" t="s">
        <v>88</v>
      </c>
      <c r="F24" s="12"/>
      <c r="G24" s="12"/>
      <c r="H24" s="12"/>
      <c r="I24" s="40">
        <f>0+Q24</f>
        <v>0</v>
      </c>
      <c r="O24">
        <f>0+R24</f>
        <v>0</v>
      </c>
      <c r="Q24">
        <f>0+I25+I28+I31+I34+I37</f>
        <v>0</v>
      </c>
      <c r="R24">
        <f>0+O25+O28+O31+O34+O37</f>
        <v>0</v>
      </c>
    </row>
    <row r="25" spans="1:18" ht="26.4" x14ac:dyDescent="0.25">
      <c r="A25" s="24" t="s">
        <v>44</v>
      </c>
      <c r="B25" s="28" t="s">
        <v>36</v>
      </c>
      <c r="C25" s="28" t="s">
        <v>784</v>
      </c>
      <c r="D25" s="24" t="s">
        <v>46</v>
      </c>
      <c r="E25" s="29" t="s">
        <v>785</v>
      </c>
      <c r="F25" s="30" t="s">
        <v>126</v>
      </c>
      <c r="G25" s="31">
        <v>127.875</v>
      </c>
      <c r="H25" s="32"/>
      <c r="I25" s="32">
        <f>ROUND(ROUND(H25,2)*ROUND(G25,3),2)</f>
        <v>0</v>
      </c>
      <c r="O25">
        <f>(I25*21)/100</f>
        <v>0</v>
      </c>
      <c r="P25" t="s">
        <v>22</v>
      </c>
    </row>
    <row r="26" spans="1:18" ht="39.6" x14ac:dyDescent="0.25">
      <c r="A26" s="33" t="s">
        <v>49</v>
      </c>
      <c r="E26" s="34" t="s">
        <v>786</v>
      </c>
    </row>
    <row r="27" spans="1:18" ht="39.6" x14ac:dyDescent="0.25">
      <c r="A27" s="37" t="s">
        <v>51</v>
      </c>
      <c r="E27" s="36" t="s">
        <v>787</v>
      </c>
    </row>
    <row r="28" spans="1:18" ht="13.2" x14ac:dyDescent="0.25">
      <c r="A28" s="24" t="s">
        <v>44</v>
      </c>
      <c r="B28" s="28" t="s">
        <v>69</v>
      </c>
      <c r="C28" s="28" t="s">
        <v>157</v>
      </c>
      <c r="D28" s="24" t="s">
        <v>46</v>
      </c>
      <c r="E28" s="29" t="s">
        <v>158</v>
      </c>
      <c r="F28" s="30" t="s">
        <v>145</v>
      </c>
      <c r="G28" s="31">
        <v>465</v>
      </c>
      <c r="H28" s="32"/>
      <c r="I28" s="32">
        <f>ROUND(ROUND(H28,2)*ROUND(G28,3),2)</f>
        <v>0</v>
      </c>
      <c r="O28">
        <f>(I28*21)/100</f>
        <v>0</v>
      </c>
      <c r="P28" t="s">
        <v>22</v>
      </c>
    </row>
    <row r="29" spans="1:18" ht="26.4" x14ac:dyDescent="0.25">
      <c r="A29" s="33" t="s">
        <v>49</v>
      </c>
      <c r="E29" s="34" t="s">
        <v>788</v>
      </c>
    </row>
    <row r="30" spans="1:18" ht="26.4" x14ac:dyDescent="0.25">
      <c r="A30" s="37" t="s">
        <v>51</v>
      </c>
      <c r="E30" s="36" t="s">
        <v>789</v>
      </c>
    </row>
    <row r="31" spans="1:18" ht="13.2" x14ac:dyDescent="0.25">
      <c r="A31" s="24" t="s">
        <v>44</v>
      </c>
      <c r="B31" s="28" t="s">
        <v>74</v>
      </c>
      <c r="C31" s="28" t="s">
        <v>162</v>
      </c>
      <c r="D31" s="24" t="s">
        <v>46</v>
      </c>
      <c r="E31" s="29" t="s">
        <v>163</v>
      </c>
      <c r="F31" s="30" t="s">
        <v>126</v>
      </c>
      <c r="G31" s="31">
        <v>481.27499999999998</v>
      </c>
      <c r="H31" s="32"/>
      <c r="I31" s="32">
        <f>ROUND(ROUND(H31,2)*ROUND(G31,3),2)</f>
        <v>0</v>
      </c>
      <c r="O31">
        <f>(I31*21)/100</f>
        <v>0</v>
      </c>
      <c r="P31" t="s">
        <v>22</v>
      </c>
    </row>
    <row r="32" spans="1:18" ht="13.2" x14ac:dyDescent="0.25">
      <c r="A32" s="33" t="s">
        <v>49</v>
      </c>
      <c r="E32" s="34" t="s">
        <v>790</v>
      </c>
    </row>
    <row r="33" spans="1:18" ht="26.4" x14ac:dyDescent="0.25">
      <c r="A33" s="37" t="s">
        <v>51</v>
      </c>
      <c r="E33" s="36" t="s">
        <v>791</v>
      </c>
    </row>
    <row r="34" spans="1:18" ht="13.2" x14ac:dyDescent="0.25">
      <c r="A34" s="24" t="s">
        <v>44</v>
      </c>
      <c r="B34" s="28" t="s">
        <v>39</v>
      </c>
      <c r="C34" s="28" t="s">
        <v>792</v>
      </c>
      <c r="D34" s="24" t="s">
        <v>46</v>
      </c>
      <c r="E34" s="29" t="s">
        <v>793</v>
      </c>
      <c r="F34" s="30" t="s">
        <v>126</v>
      </c>
      <c r="G34" s="31">
        <v>87.188000000000002</v>
      </c>
      <c r="H34" s="32"/>
      <c r="I34" s="32">
        <f>ROUND(ROUND(H34,2)*ROUND(G34,3),2)</f>
        <v>0</v>
      </c>
      <c r="O34">
        <f>(I34*21)/100</f>
        <v>0</v>
      </c>
      <c r="P34" t="s">
        <v>22</v>
      </c>
    </row>
    <row r="35" spans="1:18" ht="26.4" x14ac:dyDescent="0.25">
      <c r="A35" s="33" t="s">
        <v>49</v>
      </c>
      <c r="E35" s="34" t="s">
        <v>794</v>
      </c>
    </row>
    <row r="36" spans="1:18" ht="39.6" x14ac:dyDescent="0.25">
      <c r="A36" s="37" t="s">
        <v>51</v>
      </c>
      <c r="E36" s="36" t="s">
        <v>795</v>
      </c>
    </row>
    <row r="37" spans="1:18" ht="13.2" x14ac:dyDescent="0.25">
      <c r="A37" s="24" t="s">
        <v>44</v>
      </c>
      <c r="B37" s="28" t="s">
        <v>41</v>
      </c>
      <c r="C37" s="28" t="s">
        <v>213</v>
      </c>
      <c r="D37" s="24" t="s">
        <v>46</v>
      </c>
      <c r="E37" s="29" t="s">
        <v>214</v>
      </c>
      <c r="F37" s="30" t="s">
        <v>91</v>
      </c>
      <c r="G37" s="31">
        <v>1604.25</v>
      </c>
      <c r="H37" s="32"/>
      <c r="I37" s="32">
        <f>ROUND(ROUND(H37,2)*ROUND(G37,3),2)</f>
        <v>0</v>
      </c>
      <c r="O37">
        <f>(I37*21)/100</f>
        <v>0</v>
      </c>
      <c r="P37" t="s">
        <v>22</v>
      </c>
    </row>
    <row r="38" spans="1:18" ht="13.2" x14ac:dyDescent="0.25">
      <c r="A38" s="33" t="s">
        <v>49</v>
      </c>
      <c r="E38" s="34" t="s">
        <v>46</v>
      </c>
    </row>
    <row r="39" spans="1:18" ht="13.2" x14ac:dyDescent="0.25">
      <c r="A39" s="35" t="s">
        <v>51</v>
      </c>
      <c r="E39" s="36" t="s">
        <v>796</v>
      </c>
    </row>
    <row r="40" spans="1:18" ht="12.75" customHeight="1" x14ac:dyDescent="0.25">
      <c r="A40" s="12" t="s">
        <v>42</v>
      </c>
      <c r="B40" s="12"/>
      <c r="C40" s="39" t="s">
        <v>22</v>
      </c>
      <c r="D40" s="12"/>
      <c r="E40" s="26" t="s">
        <v>221</v>
      </c>
      <c r="F40" s="12"/>
      <c r="G40" s="12"/>
      <c r="H40" s="12"/>
      <c r="I40" s="40">
        <f>0+Q40</f>
        <v>0</v>
      </c>
      <c r="O40">
        <f>0+R40</f>
        <v>0</v>
      </c>
      <c r="Q40">
        <f>0+I41</f>
        <v>0</v>
      </c>
      <c r="R40">
        <f>0+O41</f>
        <v>0</v>
      </c>
    </row>
    <row r="41" spans="1:18" ht="13.2" x14ac:dyDescent="0.25">
      <c r="A41" s="24" t="s">
        <v>44</v>
      </c>
      <c r="B41" s="28" t="s">
        <v>156</v>
      </c>
      <c r="C41" s="28" t="s">
        <v>228</v>
      </c>
      <c r="D41" s="24" t="s">
        <v>46</v>
      </c>
      <c r="E41" s="29" t="s">
        <v>229</v>
      </c>
      <c r="F41" s="30" t="s">
        <v>91</v>
      </c>
      <c r="G41" s="31">
        <v>1604.25</v>
      </c>
      <c r="H41" s="32"/>
      <c r="I41" s="32">
        <f>ROUND(ROUND(H41,2)*ROUND(G41,3),2)</f>
        <v>0</v>
      </c>
      <c r="O41">
        <f>(I41*21)/100</f>
        <v>0</v>
      </c>
      <c r="P41" t="s">
        <v>22</v>
      </c>
    </row>
    <row r="42" spans="1:18" ht="39.6" x14ac:dyDescent="0.25">
      <c r="A42" s="33" t="s">
        <v>49</v>
      </c>
      <c r="E42" s="34" t="s">
        <v>230</v>
      </c>
    </row>
    <row r="43" spans="1:18" ht="26.4" x14ac:dyDescent="0.25">
      <c r="A43" s="35" t="s">
        <v>51</v>
      </c>
      <c r="E43" s="36" t="s">
        <v>797</v>
      </c>
    </row>
    <row r="44" spans="1:18" ht="12.75" customHeight="1" x14ac:dyDescent="0.25">
      <c r="A44" s="12" t="s">
        <v>42</v>
      </c>
      <c r="B44" s="12"/>
      <c r="C44" s="39" t="s">
        <v>34</v>
      </c>
      <c r="D44" s="12"/>
      <c r="E44" s="26" t="s">
        <v>248</v>
      </c>
      <c r="F44" s="12"/>
      <c r="G44" s="12"/>
      <c r="H44" s="12"/>
      <c r="I44" s="40">
        <f>0+Q44</f>
        <v>0</v>
      </c>
      <c r="O44">
        <f>0+R44</f>
        <v>0</v>
      </c>
      <c r="Q44">
        <f>0+I45+I48+I51+I54+I57+I60+I63</f>
        <v>0</v>
      </c>
      <c r="R44">
        <f>0+O45+O48+O51+O54+O57+O60+O63</f>
        <v>0</v>
      </c>
    </row>
    <row r="45" spans="1:18" ht="13.2" x14ac:dyDescent="0.25">
      <c r="A45" s="24" t="s">
        <v>44</v>
      </c>
      <c r="B45" s="28" t="s">
        <v>161</v>
      </c>
      <c r="C45" s="28" t="s">
        <v>250</v>
      </c>
      <c r="D45" s="24" t="s">
        <v>46</v>
      </c>
      <c r="E45" s="29" t="s">
        <v>251</v>
      </c>
      <c r="F45" s="30" t="s">
        <v>126</v>
      </c>
      <c r="G45" s="31">
        <v>20.925000000000001</v>
      </c>
      <c r="H45" s="32"/>
      <c r="I45" s="32">
        <f>ROUND(ROUND(H45,2)*ROUND(G45,3),2)</f>
        <v>0</v>
      </c>
      <c r="O45">
        <f>(I45*21)/100</f>
        <v>0</v>
      </c>
      <c r="P45" t="s">
        <v>22</v>
      </c>
    </row>
    <row r="46" spans="1:18" ht="26.4" x14ac:dyDescent="0.25">
      <c r="A46" s="33" t="s">
        <v>49</v>
      </c>
      <c r="E46" s="34" t="s">
        <v>798</v>
      </c>
    </row>
    <row r="47" spans="1:18" ht="39.6" x14ac:dyDescent="0.25">
      <c r="A47" s="37" t="s">
        <v>51</v>
      </c>
      <c r="E47" s="36" t="s">
        <v>799</v>
      </c>
    </row>
    <row r="48" spans="1:18" ht="13.2" x14ac:dyDescent="0.25">
      <c r="A48" s="24" t="s">
        <v>44</v>
      </c>
      <c r="B48" s="28" t="s">
        <v>166</v>
      </c>
      <c r="C48" s="28" t="s">
        <v>255</v>
      </c>
      <c r="D48" s="24" t="s">
        <v>46</v>
      </c>
      <c r="E48" s="29" t="s">
        <v>256</v>
      </c>
      <c r="F48" s="30" t="s">
        <v>91</v>
      </c>
      <c r="G48" s="31">
        <v>1325.25</v>
      </c>
      <c r="H48" s="32"/>
      <c r="I48" s="32">
        <f>ROUND(ROUND(H48,2)*ROUND(G48,3),2)</f>
        <v>0</v>
      </c>
      <c r="O48">
        <f>(I48*21)/100</f>
        <v>0</v>
      </c>
      <c r="P48" t="s">
        <v>22</v>
      </c>
    </row>
    <row r="49" spans="1:16" ht="13.2" x14ac:dyDescent="0.25">
      <c r="A49" s="33" t="s">
        <v>49</v>
      </c>
      <c r="E49" s="34" t="s">
        <v>800</v>
      </c>
    </row>
    <row r="50" spans="1:16" ht="26.4" x14ac:dyDescent="0.25">
      <c r="A50" s="37" t="s">
        <v>51</v>
      </c>
      <c r="E50" s="36" t="s">
        <v>801</v>
      </c>
    </row>
    <row r="51" spans="1:16" ht="13.2" x14ac:dyDescent="0.25">
      <c r="A51" s="24" t="s">
        <v>44</v>
      </c>
      <c r="B51" s="28" t="s">
        <v>171</v>
      </c>
      <c r="C51" s="28" t="s">
        <v>802</v>
      </c>
      <c r="D51" s="24" t="s">
        <v>46</v>
      </c>
      <c r="E51" s="29" t="s">
        <v>803</v>
      </c>
      <c r="F51" s="30" t="s">
        <v>126</v>
      </c>
      <c r="G51" s="31">
        <v>87.188000000000002</v>
      </c>
      <c r="H51" s="32"/>
      <c r="I51" s="32">
        <f>ROUND(ROUND(H51,2)*ROUND(G51,3),2)</f>
        <v>0</v>
      </c>
      <c r="O51">
        <f>(I51*21)/100</f>
        <v>0</v>
      </c>
      <c r="P51" t="s">
        <v>22</v>
      </c>
    </row>
    <row r="52" spans="1:16" ht="13.2" x14ac:dyDescent="0.25">
      <c r="A52" s="33" t="s">
        <v>49</v>
      </c>
      <c r="E52" s="34" t="s">
        <v>804</v>
      </c>
    </row>
    <row r="53" spans="1:16" ht="39.6" x14ac:dyDescent="0.25">
      <c r="A53" s="37" t="s">
        <v>51</v>
      </c>
      <c r="E53" s="36" t="s">
        <v>795</v>
      </c>
    </row>
    <row r="54" spans="1:16" ht="13.2" x14ac:dyDescent="0.25">
      <c r="A54" s="24" t="s">
        <v>44</v>
      </c>
      <c r="B54" s="28" t="s">
        <v>174</v>
      </c>
      <c r="C54" s="28" t="s">
        <v>264</v>
      </c>
      <c r="D54" s="24" t="s">
        <v>46</v>
      </c>
      <c r="E54" s="29" t="s">
        <v>265</v>
      </c>
      <c r="F54" s="30" t="s">
        <v>91</v>
      </c>
      <c r="G54" s="31">
        <v>1278.75</v>
      </c>
      <c r="H54" s="32"/>
      <c r="I54" s="32">
        <f>ROUND(ROUND(H54,2)*ROUND(G54,3),2)</f>
        <v>0</v>
      </c>
      <c r="O54">
        <f>(I54*21)/100</f>
        <v>0</v>
      </c>
      <c r="P54" t="s">
        <v>22</v>
      </c>
    </row>
    <row r="55" spans="1:16" ht="13.2" x14ac:dyDescent="0.25">
      <c r="A55" s="33" t="s">
        <v>49</v>
      </c>
      <c r="E55" s="34" t="s">
        <v>805</v>
      </c>
    </row>
    <row r="56" spans="1:16" ht="13.2" x14ac:dyDescent="0.25">
      <c r="A56" s="37" t="s">
        <v>51</v>
      </c>
      <c r="E56" s="36" t="s">
        <v>806</v>
      </c>
    </row>
    <row r="57" spans="1:16" ht="13.2" x14ac:dyDescent="0.25">
      <c r="A57" s="24" t="s">
        <v>44</v>
      </c>
      <c r="B57" s="28" t="s">
        <v>179</v>
      </c>
      <c r="C57" s="28" t="s">
        <v>269</v>
      </c>
      <c r="D57" s="24" t="s">
        <v>46</v>
      </c>
      <c r="E57" s="29" t="s">
        <v>270</v>
      </c>
      <c r="F57" s="30" t="s">
        <v>91</v>
      </c>
      <c r="G57" s="31">
        <v>1209</v>
      </c>
      <c r="H57" s="32"/>
      <c r="I57" s="32">
        <f>ROUND(ROUND(H57,2)*ROUND(G57,3),2)</f>
        <v>0</v>
      </c>
      <c r="O57">
        <f>(I57*21)/100</f>
        <v>0</v>
      </c>
      <c r="P57" t="s">
        <v>22</v>
      </c>
    </row>
    <row r="58" spans="1:16" ht="13.2" x14ac:dyDescent="0.25">
      <c r="A58" s="33" t="s">
        <v>49</v>
      </c>
      <c r="E58" s="34" t="s">
        <v>807</v>
      </c>
    </row>
    <row r="59" spans="1:16" ht="13.2" x14ac:dyDescent="0.25">
      <c r="A59" s="37" t="s">
        <v>51</v>
      </c>
      <c r="E59" s="36" t="s">
        <v>808</v>
      </c>
    </row>
    <row r="60" spans="1:16" ht="13.2" x14ac:dyDescent="0.25">
      <c r="A60" s="24" t="s">
        <v>44</v>
      </c>
      <c r="B60" s="28" t="s">
        <v>184</v>
      </c>
      <c r="C60" s="28" t="s">
        <v>809</v>
      </c>
      <c r="D60" s="24" t="s">
        <v>46</v>
      </c>
      <c r="E60" s="29" t="s">
        <v>810</v>
      </c>
      <c r="F60" s="30" t="s">
        <v>91</v>
      </c>
      <c r="G60" s="31">
        <v>1209</v>
      </c>
      <c r="H60" s="32"/>
      <c r="I60" s="32">
        <f>ROUND(ROUND(H60,2)*ROUND(G60,3),2)</f>
        <v>0</v>
      </c>
      <c r="O60">
        <f>(I60*21)/100</f>
        <v>0</v>
      </c>
      <c r="P60" t="s">
        <v>22</v>
      </c>
    </row>
    <row r="61" spans="1:16" ht="13.2" x14ac:dyDescent="0.25">
      <c r="A61" s="33" t="s">
        <v>49</v>
      </c>
      <c r="E61" s="34" t="s">
        <v>811</v>
      </c>
    </row>
    <row r="62" spans="1:16" ht="26.4" x14ac:dyDescent="0.25">
      <c r="A62" s="37" t="s">
        <v>51</v>
      </c>
      <c r="E62" s="36" t="s">
        <v>812</v>
      </c>
    </row>
    <row r="63" spans="1:16" ht="13.2" x14ac:dyDescent="0.25">
      <c r="A63" s="24" t="s">
        <v>44</v>
      </c>
      <c r="B63" s="28" t="s">
        <v>187</v>
      </c>
      <c r="C63" s="28" t="s">
        <v>813</v>
      </c>
      <c r="D63" s="24" t="s">
        <v>46</v>
      </c>
      <c r="E63" s="29" t="s">
        <v>814</v>
      </c>
      <c r="F63" s="30" t="s">
        <v>126</v>
      </c>
      <c r="G63" s="31">
        <v>84.397999999999996</v>
      </c>
      <c r="H63" s="32"/>
      <c r="I63" s="32">
        <f>ROUND(ROUND(H63,2)*ROUND(G63,3),2)</f>
        <v>0</v>
      </c>
      <c r="O63">
        <f>(I63*21)/100</f>
        <v>0</v>
      </c>
      <c r="P63" t="s">
        <v>22</v>
      </c>
    </row>
    <row r="64" spans="1:16" ht="13.2" x14ac:dyDescent="0.25">
      <c r="A64" s="33" t="s">
        <v>49</v>
      </c>
      <c r="E64" s="34" t="s">
        <v>815</v>
      </c>
    </row>
    <row r="65" spans="1:18" ht="52.8" x14ac:dyDescent="0.25">
      <c r="A65" s="35" t="s">
        <v>51</v>
      </c>
      <c r="E65" s="36" t="s">
        <v>816</v>
      </c>
    </row>
    <row r="66" spans="1:18" ht="12.75" customHeight="1" x14ac:dyDescent="0.25">
      <c r="A66" s="12" t="s">
        <v>42</v>
      </c>
      <c r="B66" s="12"/>
      <c r="C66" s="39" t="s">
        <v>39</v>
      </c>
      <c r="D66" s="12"/>
      <c r="E66" s="26" t="s">
        <v>102</v>
      </c>
      <c r="F66" s="12"/>
      <c r="G66" s="12"/>
      <c r="H66" s="12"/>
      <c r="I66" s="40">
        <f>0+Q66</f>
        <v>0</v>
      </c>
      <c r="O66">
        <f>0+R66</f>
        <v>0</v>
      </c>
      <c r="Q66">
        <f>0+I67</f>
        <v>0</v>
      </c>
      <c r="R66">
        <f>0+O67</f>
        <v>0</v>
      </c>
    </row>
    <row r="67" spans="1:18" ht="13.2" x14ac:dyDescent="0.25">
      <c r="A67" s="24" t="s">
        <v>44</v>
      </c>
      <c r="B67" s="28" t="s">
        <v>192</v>
      </c>
      <c r="C67" s="28" t="s">
        <v>817</v>
      </c>
      <c r="D67" s="24" t="s">
        <v>46</v>
      </c>
      <c r="E67" s="29" t="s">
        <v>818</v>
      </c>
      <c r="F67" s="30" t="s">
        <v>145</v>
      </c>
      <c r="G67" s="31">
        <v>465</v>
      </c>
      <c r="H67" s="32"/>
      <c r="I67" s="32">
        <f>ROUND(ROUND(H67,2)*ROUND(G67,3),2)</f>
        <v>0</v>
      </c>
      <c r="O67">
        <f>(I67*21)/100</f>
        <v>0</v>
      </c>
      <c r="P67" t="s">
        <v>22</v>
      </c>
    </row>
    <row r="68" spans="1:18" ht="13.2" x14ac:dyDescent="0.25">
      <c r="A68" s="33" t="s">
        <v>49</v>
      </c>
      <c r="E68" s="34" t="s">
        <v>819</v>
      </c>
    </row>
    <row r="69" spans="1:18" ht="13.2" x14ac:dyDescent="0.25">
      <c r="A69" s="35" t="s">
        <v>51</v>
      </c>
      <c r="E69" s="36" t="s">
        <v>820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workbookViewId="0">
      <pane ySplit="7" topLeftCell="A8" activePane="bottomLeft" state="frozen"/>
      <selection pane="bottomLeft" activeCell="I25" sqref="I25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0+O8+O21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821</v>
      </c>
      <c r="I3" s="38">
        <f>0+I8+I21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821</v>
      </c>
      <c r="D4" s="2"/>
      <c r="E4" s="20" t="s">
        <v>822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0+I9+I12+I15+I18</f>
        <v>0</v>
      </c>
      <c r="R8">
        <f>0+O9+O12+O15+O18</f>
        <v>0</v>
      </c>
    </row>
    <row r="9" spans="1:18" ht="13.2" x14ac:dyDescent="0.25">
      <c r="A9" s="24" t="s">
        <v>44</v>
      </c>
      <c r="B9" s="28" t="s">
        <v>28</v>
      </c>
      <c r="C9" s="28" t="s">
        <v>45</v>
      </c>
      <c r="D9" s="24" t="s">
        <v>759</v>
      </c>
      <c r="E9" s="29" t="s">
        <v>47</v>
      </c>
      <c r="F9" s="30" t="s">
        <v>48</v>
      </c>
      <c r="G9" s="31">
        <v>1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39.6" x14ac:dyDescent="0.25">
      <c r="A10" s="33" t="s">
        <v>49</v>
      </c>
      <c r="E10" s="34" t="s">
        <v>760</v>
      </c>
    </row>
    <row r="11" spans="1:18" ht="26.4" x14ac:dyDescent="0.25">
      <c r="A11" s="37" t="s">
        <v>51</v>
      </c>
      <c r="E11" s="36" t="s">
        <v>823</v>
      </c>
    </row>
    <row r="12" spans="1:18" ht="13.2" x14ac:dyDescent="0.25">
      <c r="A12" s="24" t="s">
        <v>44</v>
      </c>
      <c r="B12" s="28" t="s">
        <v>22</v>
      </c>
      <c r="C12" s="28" t="s">
        <v>45</v>
      </c>
      <c r="D12" s="24" t="s">
        <v>782</v>
      </c>
      <c r="E12" s="29" t="s">
        <v>47</v>
      </c>
      <c r="F12" s="30" t="s">
        <v>48</v>
      </c>
      <c r="G12" s="31">
        <v>1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26.4" x14ac:dyDescent="0.25">
      <c r="A13" s="33" t="s">
        <v>49</v>
      </c>
      <c r="E13" s="34" t="s">
        <v>783</v>
      </c>
    </row>
    <row r="14" spans="1:18" ht="26.4" x14ac:dyDescent="0.25">
      <c r="A14" s="37" t="s">
        <v>51</v>
      </c>
      <c r="E14" s="36" t="s">
        <v>823</v>
      </c>
    </row>
    <row r="15" spans="1:18" ht="13.2" x14ac:dyDescent="0.25">
      <c r="A15" s="24" t="s">
        <v>44</v>
      </c>
      <c r="B15" s="28" t="s">
        <v>21</v>
      </c>
      <c r="C15" s="28" t="s">
        <v>45</v>
      </c>
      <c r="D15" s="24" t="s">
        <v>762</v>
      </c>
      <c r="E15" s="29" t="s">
        <v>47</v>
      </c>
      <c r="F15" s="30" t="s">
        <v>48</v>
      </c>
      <c r="G15" s="31">
        <v>1</v>
      </c>
      <c r="H15" s="32"/>
      <c r="I15" s="32">
        <f>ROUND(ROUND(H15,2)*ROUND(G15,3),2)</f>
        <v>0</v>
      </c>
      <c r="O15">
        <f>(I15*21)/100</f>
        <v>0</v>
      </c>
      <c r="P15" t="s">
        <v>22</v>
      </c>
    </row>
    <row r="16" spans="1:18" ht="79.2" x14ac:dyDescent="0.25">
      <c r="A16" s="33" t="s">
        <v>49</v>
      </c>
      <c r="E16" s="34" t="s">
        <v>763</v>
      </c>
    </row>
    <row r="17" spans="1:18" ht="26.4" x14ac:dyDescent="0.25">
      <c r="A17" s="37" t="s">
        <v>51</v>
      </c>
      <c r="E17" s="36" t="s">
        <v>781</v>
      </c>
    </row>
    <row r="18" spans="1:18" ht="13.2" x14ac:dyDescent="0.25">
      <c r="A18" s="24" t="s">
        <v>44</v>
      </c>
      <c r="B18" s="28" t="s">
        <v>32</v>
      </c>
      <c r="C18" s="28" t="s">
        <v>45</v>
      </c>
      <c r="D18" s="24" t="s">
        <v>764</v>
      </c>
      <c r="E18" s="29" t="s">
        <v>47</v>
      </c>
      <c r="F18" s="30" t="s">
        <v>48</v>
      </c>
      <c r="G18" s="31">
        <v>1</v>
      </c>
      <c r="H18" s="32"/>
      <c r="I18" s="32">
        <f>ROUND(ROUND(H18,2)*ROUND(G18,3),2)</f>
        <v>0</v>
      </c>
      <c r="O18">
        <f>(I18*21)/100</f>
        <v>0</v>
      </c>
      <c r="P18" t="s">
        <v>22</v>
      </c>
    </row>
    <row r="19" spans="1:18" ht="26.4" x14ac:dyDescent="0.25">
      <c r="A19" s="33" t="s">
        <v>49</v>
      </c>
      <c r="E19" s="34" t="s">
        <v>765</v>
      </c>
    </row>
    <row r="20" spans="1:18" ht="26.4" x14ac:dyDescent="0.25">
      <c r="A20" s="35" t="s">
        <v>51</v>
      </c>
      <c r="E20" s="36" t="s">
        <v>781</v>
      </c>
    </row>
    <row r="21" spans="1:18" ht="12.75" customHeight="1" x14ac:dyDescent="0.25">
      <c r="A21" s="12" t="s">
        <v>42</v>
      </c>
      <c r="B21" s="12"/>
      <c r="C21" s="39" t="s">
        <v>34</v>
      </c>
      <c r="D21" s="12"/>
      <c r="E21" s="26" t="s">
        <v>248</v>
      </c>
      <c r="F21" s="12"/>
      <c r="G21" s="12"/>
      <c r="H21" s="12"/>
      <c r="I21" s="40">
        <f>0+Q21</f>
        <v>0</v>
      </c>
      <c r="O21">
        <f>0+R21</f>
        <v>0</v>
      </c>
      <c r="Q21">
        <f>0+I22</f>
        <v>0</v>
      </c>
      <c r="R21">
        <f>0+O22</f>
        <v>0</v>
      </c>
    </row>
    <row r="22" spans="1:18" ht="13.2" x14ac:dyDescent="0.25">
      <c r="A22" s="24" t="s">
        <v>44</v>
      </c>
      <c r="B22" s="28" t="s">
        <v>34</v>
      </c>
      <c r="C22" s="28" t="s">
        <v>824</v>
      </c>
      <c r="D22" s="24" t="s">
        <v>110</v>
      </c>
      <c r="E22" s="29" t="s">
        <v>825</v>
      </c>
      <c r="F22" s="30" t="s">
        <v>48</v>
      </c>
      <c r="G22" s="31">
        <v>1</v>
      </c>
      <c r="H22" s="32"/>
      <c r="I22" s="32">
        <f>ROUND(ROUND(H22,2)*ROUND(G22,3),2)</f>
        <v>0</v>
      </c>
      <c r="O22">
        <f>(I22*21)/100</f>
        <v>0</v>
      </c>
      <c r="P22" t="s">
        <v>22</v>
      </c>
    </row>
    <row r="23" spans="1:18" ht="92.4" x14ac:dyDescent="0.25">
      <c r="A23" s="33" t="s">
        <v>49</v>
      </c>
      <c r="E23" s="34" t="s">
        <v>826</v>
      </c>
    </row>
    <row r="24" spans="1:18" ht="39.6" x14ac:dyDescent="0.25">
      <c r="A24" s="35" t="s">
        <v>51</v>
      </c>
      <c r="E24" s="36" t="s">
        <v>827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topLeftCell="B1" workbookViewId="0">
      <pane ySplit="7" topLeftCell="A8" activePane="bottomLeft" state="frozen"/>
      <selection pane="bottomLeft" activeCell="D21" sqref="D21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23</v>
      </c>
      <c r="I3" s="38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23</v>
      </c>
      <c r="D4" s="2"/>
      <c r="E4" s="20" t="s">
        <v>24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0+I9+I12+I15+I18+I21+I24+I27+I30</f>
        <v>0</v>
      </c>
      <c r="R8">
        <f>0+O9+O12+O15+O18+O21+O24+O27+O30</f>
        <v>0</v>
      </c>
    </row>
    <row r="9" spans="1:18" ht="13.2" x14ac:dyDescent="0.25">
      <c r="A9" s="24" t="s">
        <v>44</v>
      </c>
      <c r="B9" s="28" t="s">
        <v>28</v>
      </c>
      <c r="C9" s="28" t="s">
        <v>45</v>
      </c>
      <c r="D9" s="24" t="s">
        <v>46</v>
      </c>
      <c r="E9" s="29" t="s">
        <v>47</v>
      </c>
      <c r="F9" s="30" t="s">
        <v>48</v>
      </c>
      <c r="G9" s="31">
        <v>1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79.2" x14ac:dyDescent="0.25">
      <c r="A10" s="33" t="s">
        <v>49</v>
      </c>
      <c r="E10" s="34" t="s">
        <v>50</v>
      </c>
    </row>
    <row r="11" spans="1:18" ht="13.2" x14ac:dyDescent="0.25">
      <c r="A11" s="37" t="s">
        <v>51</v>
      </c>
      <c r="E11" s="36" t="s">
        <v>52</v>
      </c>
    </row>
    <row r="12" spans="1:18" ht="13.2" x14ac:dyDescent="0.25">
      <c r="A12" s="24" t="s">
        <v>44</v>
      </c>
      <c r="B12" s="28" t="s">
        <v>22</v>
      </c>
      <c r="C12" s="28" t="s">
        <v>53</v>
      </c>
      <c r="D12" s="24" t="s">
        <v>46</v>
      </c>
      <c r="E12" s="29" t="s">
        <v>54</v>
      </c>
      <c r="F12" s="30" t="s">
        <v>48</v>
      </c>
      <c r="G12" s="31">
        <v>1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26.4" x14ac:dyDescent="0.25">
      <c r="A13" s="33" t="s">
        <v>49</v>
      </c>
      <c r="E13" s="34" t="s">
        <v>55</v>
      </c>
    </row>
    <row r="14" spans="1:18" ht="13.2" x14ac:dyDescent="0.25">
      <c r="A14" s="37" t="s">
        <v>51</v>
      </c>
      <c r="E14" s="36" t="s">
        <v>52</v>
      </c>
    </row>
    <row r="15" spans="1:18" ht="13.2" x14ac:dyDescent="0.25">
      <c r="A15" s="24" t="s">
        <v>44</v>
      </c>
      <c r="B15" s="28" t="s">
        <v>21</v>
      </c>
      <c r="C15" s="28" t="s">
        <v>56</v>
      </c>
      <c r="D15" s="24" t="s">
        <v>57</v>
      </c>
      <c r="E15" s="29" t="s">
        <v>58</v>
      </c>
      <c r="F15" s="30" t="s">
        <v>48</v>
      </c>
      <c r="G15" s="31">
        <v>1</v>
      </c>
      <c r="H15" s="32"/>
      <c r="I15" s="32">
        <f>ROUND(ROUND(H15,2)*ROUND(G15,3),2)</f>
        <v>0</v>
      </c>
      <c r="O15">
        <f>(I15*21)/100</f>
        <v>0</v>
      </c>
      <c r="P15" t="s">
        <v>22</v>
      </c>
    </row>
    <row r="16" spans="1:18" ht="52.8" x14ac:dyDescent="0.25">
      <c r="A16" s="33" t="s">
        <v>49</v>
      </c>
      <c r="E16" s="34" t="s">
        <v>59</v>
      </c>
    </row>
    <row r="17" spans="1:16" ht="13.2" x14ac:dyDescent="0.25">
      <c r="A17" s="37" t="s">
        <v>51</v>
      </c>
      <c r="E17" s="36" t="s">
        <v>52</v>
      </c>
    </row>
    <row r="18" spans="1:16" ht="13.2" x14ac:dyDescent="0.25">
      <c r="A18" s="24" t="s">
        <v>44</v>
      </c>
      <c r="B18" s="28" t="s">
        <v>32</v>
      </c>
      <c r="C18" s="28" t="s">
        <v>56</v>
      </c>
      <c r="D18" s="24" t="s">
        <v>60</v>
      </c>
      <c r="E18" s="29" t="s">
        <v>58</v>
      </c>
      <c r="F18" s="30" t="s">
        <v>48</v>
      </c>
      <c r="G18" s="31">
        <v>1</v>
      </c>
      <c r="H18" s="32"/>
      <c r="I18" s="32">
        <f>ROUND(ROUND(H18,2)*ROUND(G18,3),2)</f>
        <v>0</v>
      </c>
      <c r="O18">
        <f>(I18*21)/100</f>
        <v>0</v>
      </c>
      <c r="P18" t="s">
        <v>22</v>
      </c>
    </row>
    <row r="19" spans="1:16" ht="26.4" x14ac:dyDescent="0.25">
      <c r="A19" s="33" t="s">
        <v>49</v>
      </c>
      <c r="E19" s="34" t="s">
        <v>61</v>
      </c>
    </row>
    <row r="20" spans="1:16" ht="26.4" x14ac:dyDescent="0.25">
      <c r="A20" s="37" t="s">
        <v>51</v>
      </c>
      <c r="E20" s="36" t="s">
        <v>62</v>
      </c>
    </row>
    <row r="21" spans="1:16" ht="13.2" x14ac:dyDescent="0.25">
      <c r="A21" s="24" t="s">
        <v>44</v>
      </c>
      <c r="B21" s="28" t="s">
        <v>34</v>
      </c>
      <c r="C21" s="28" t="s">
        <v>63</v>
      </c>
      <c r="D21" s="24" t="s">
        <v>46</v>
      </c>
      <c r="E21" s="29" t="s">
        <v>64</v>
      </c>
      <c r="F21" s="30" t="s">
        <v>48</v>
      </c>
      <c r="G21" s="31">
        <v>1</v>
      </c>
      <c r="H21" s="32"/>
      <c r="I21" s="32">
        <f>ROUND(ROUND(H21,2)*ROUND(G21,3),2)</f>
        <v>0</v>
      </c>
      <c r="O21">
        <f>(I21*21)/100</f>
        <v>0</v>
      </c>
      <c r="P21" t="s">
        <v>22</v>
      </c>
    </row>
    <row r="22" spans="1:16" ht="66" x14ac:dyDescent="0.25">
      <c r="A22" s="33" t="s">
        <v>49</v>
      </c>
      <c r="E22" s="34" t="s">
        <v>65</v>
      </c>
    </row>
    <row r="23" spans="1:16" ht="13.2" x14ac:dyDescent="0.25">
      <c r="A23" s="37" t="s">
        <v>51</v>
      </c>
      <c r="E23" s="36" t="s">
        <v>52</v>
      </c>
    </row>
    <row r="24" spans="1:16" ht="13.2" x14ac:dyDescent="0.25">
      <c r="A24" s="24" t="s">
        <v>44</v>
      </c>
      <c r="B24" s="28" t="s">
        <v>36</v>
      </c>
      <c r="C24" s="28" t="s">
        <v>66</v>
      </c>
      <c r="D24" s="24" t="s">
        <v>46</v>
      </c>
      <c r="E24" s="29" t="s">
        <v>67</v>
      </c>
      <c r="F24" s="30" t="s">
        <v>48</v>
      </c>
      <c r="G24" s="31">
        <v>1</v>
      </c>
      <c r="H24" s="32"/>
      <c r="I24" s="32">
        <f>ROUND(ROUND(H24,2)*ROUND(G24,3),2)</f>
        <v>0</v>
      </c>
      <c r="O24">
        <f>(I24*21)/100</f>
        <v>0</v>
      </c>
      <c r="P24" t="s">
        <v>22</v>
      </c>
    </row>
    <row r="25" spans="1:16" ht="92.4" x14ac:dyDescent="0.25">
      <c r="A25" s="33" t="s">
        <v>49</v>
      </c>
      <c r="E25" s="34" t="s">
        <v>68</v>
      </c>
    </row>
    <row r="26" spans="1:16" ht="13.2" x14ac:dyDescent="0.25">
      <c r="A26" s="37" t="s">
        <v>51</v>
      </c>
      <c r="E26" s="36" t="s">
        <v>46</v>
      </c>
    </row>
    <row r="27" spans="1:16" ht="13.2" x14ac:dyDescent="0.25">
      <c r="A27" s="24" t="s">
        <v>44</v>
      </c>
      <c r="B27" s="28" t="s">
        <v>69</v>
      </c>
      <c r="C27" s="28" t="s">
        <v>70</v>
      </c>
      <c r="D27" s="24" t="s">
        <v>46</v>
      </c>
      <c r="E27" s="29" t="s">
        <v>71</v>
      </c>
      <c r="F27" s="30" t="s">
        <v>48</v>
      </c>
      <c r="G27" s="31">
        <v>1</v>
      </c>
      <c r="H27" s="32"/>
      <c r="I27" s="32">
        <f>ROUND(ROUND(H27,2)*ROUND(G27,3),2)</f>
        <v>0</v>
      </c>
      <c r="O27">
        <f>(I27*21)/100</f>
        <v>0</v>
      </c>
      <c r="P27" t="s">
        <v>22</v>
      </c>
    </row>
    <row r="28" spans="1:16" ht="52.8" x14ac:dyDescent="0.25">
      <c r="A28" s="33" t="s">
        <v>49</v>
      </c>
      <c r="E28" s="34" t="s">
        <v>72</v>
      </c>
    </row>
    <row r="29" spans="1:16" ht="66" x14ac:dyDescent="0.25">
      <c r="A29" s="37" t="s">
        <v>51</v>
      </c>
      <c r="E29" s="36" t="s">
        <v>73</v>
      </c>
    </row>
    <row r="30" spans="1:16" ht="13.2" x14ac:dyDescent="0.25">
      <c r="A30" s="24" t="s">
        <v>44</v>
      </c>
      <c r="B30" s="28" t="s">
        <v>74</v>
      </c>
      <c r="C30" s="28" t="s">
        <v>75</v>
      </c>
      <c r="D30" s="24" t="s">
        <v>46</v>
      </c>
      <c r="E30" s="29" t="s">
        <v>76</v>
      </c>
      <c r="F30" s="30" t="s">
        <v>77</v>
      </c>
      <c r="G30" s="31">
        <v>2</v>
      </c>
      <c r="H30" s="32"/>
      <c r="I30" s="32">
        <f>ROUND(ROUND(H30,2)*ROUND(G30,3),2)</f>
        <v>0</v>
      </c>
      <c r="O30">
        <f>(I30*21)/100</f>
        <v>0</v>
      </c>
      <c r="P30" t="s">
        <v>22</v>
      </c>
    </row>
    <row r="31" spans="1:16" ht="26.4" x14ac:dyDescent="0.25">
      <c r="A31" s="33" t="s">
        <v>49</v>
      </c>
      <c r="E31" s="34" t="s">
        <v>78</v>
      </c>
    </row>
    <row r="32" spans="1:16" ht="13.2" x14ac:dyDescent="0.25">
      <c r="A32" s="35" t="s">
        <v>51</v>
      </c>
      <c r="E32" s="36" t="s">
        <v>79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workbookViewId="0">
      <pane ySplit="7" topLeftCell="A8" activePane="bottomLeft" state="frozen"/>
      <selection pane="bottomLeft" activeCell="J10" sqref="J10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0+O8+O15+O25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80</v>
      </c>
      <c r="I3" s="38">
        <f>0+I8+I15+I25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80</v>
      </c>
      <c r="D4" s="2"/>
      <c r="E4" s="20" t="s">
        <v>81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0+I9+I12</f>
        <v>0</v>
      </c>
      <c r="R8">
        <f>0+O9+O12</f>
        <v>0</v>
      </c>
    </row>
    <row r="9" spans="1:18" ht="13.2" x14ac:dyDescent="0.25">
      <c r="A9" s="24" t="s">
        <v>44</v>
      </c>
      <c r="B9" s="28" t="s">
        <v>28</v>
      </c>
      <c r="C9" s="28" t="s">
        <v>82</v>
      </c>
      <c r="D9" s="24" t="s">
        <v>46</v>
      </c>
      <c r="E9" s="29" t="s">
        <v>83</v>
      </c>
      <c r="F9" s="30" t="s">
        <v>48</v>
      </c>
      <c r="G9" s="31">
        <v>1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79.2" x14ac:dyDescent="0.25">
      <c r="A10" s="33" t="s">
        <v>49</v>
      </c>
      <c r="E10" s="34" t="s">
        <v>84</v>
      </c>
    </row>
    <row r="11" spans="1:18" ht="13.2" x14ac:dyDescent="0.25">
      <c r="A11" s="37" t="s">
        <v>51</v>
      </c>
      <c r="E11" s="36" t="s">
        <v>52</v>
      </c>
    </row>
    <row r="12" spans="1:18" ht="13.2" x14ac:dyDescent="0.25">
      <c r="A12" s="24" t="s">
        <v>44</v>
      </c>
      <c r="B12" s="28" t="s">
        <v>22</v>
      </c>
      <c r="C12" s="28" t="s">
        <v>85</v>
      </c>
      <c r="D12" s="24" t="s">
        <v>46</v>
      </c>
      <c r="E12" s="29" t="s">
        <v>86</v>
      </c>
      <c r="F12" s="30" t="s">
        <v>48</v>
      </c>
      <c r="G12" s="31">
        <v>1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13.2" x14ac:dyDescent="0.25">
      <c r="A13" s="33" t="s">
        <v>49</v>
      </c>
      <c r="E13" s="34" t="s">
        <v>87</v>
      </c>
    </row>
    <row r="14" spans="1:18" ht="13.2" x14ac:dyDescent="0.25">
      <c r="A14" s="35" t="s">
        <v>51</v>
      </c>
      <c r="E14" s="36" t="s">
        <v>52</v>
      </c>
    </row>
    <row r="15" spans="1:18" ht="12.75" customHeight="1" x14ac:dyDescent="0.25">
      <c r="A15" s="12" t="s">
        <v>42</v>
      </c>
      <c r="B15" s="12"/>
      <c r="C15" s="39" t="s">
        <v>28</v>
      </c>
      <c r="D15" s="12"/>
      <c r="E15" s="26" t="s">
        <v>88</v>
      </c>
      <c r="F15" s="12"/>
      <c r="G15" s="12"/>
      <c r="H15" s="12"/>
      <c r="I15" s="40">
        <f>0+Q15</f>
        <v>0</v>
      </c>
      <c r="O15">
        <f>0+R15</f>
        <v>0</v>
      </c>
      <c r="Q15">
        <f>0+I16+I19+I22</f>
        <v>0</v>
      </c>
      <c r="R15">
        <f>0+O16+O19+O22</f>
        <v>0</v>
      </c>
    </row>
    <row r="16" spans="1:18" ht="13.2" x14ac:dyDescent="0.25">
      <c r="A16" s="24" t="s">
        <v>44</v>
      </c>
      <c r="B16" s="28" t="s">
        <v>21</v>
      </c>
      <c r="C16" s="28" t="s">
        <v>89</v>
      </c>
      <c r="D16" s="24" t="s">
        <v>46</v>
      </c>
      <c r="E16" s="29" t="s">
        <v>90</v>
      </c>
      <c r="F16" s="30" t="s">
        <v>91</v>
      </c>
      <c r="G16" s="31">
        <v>70</v>
      </c>
      <c r="H16" s="32"/>
      <c r="I16" s="32">
        <f>ROUND(ROUND(H16,2)*ROUND(G16,3),2)</f>
        <v>0</v>
      </c>
      <c r="O16">
        <f>(I16*21)/100</f>
        <v>0</v>
      </c>
      <c r="P16" t="s">
        <v>22</v>
      </c>
    </row>
    <row r="17" spans="1:18" ht="13.2" x14ac:dyDescent="0.25">
      <c r="A17" s="33" t="s">
        <v>49</v>
      </c>
      <c r="E17" s="34" t="s">
        <v>92</v>
      </c>
    </row>
    <row r="18" spans="1:18" ht="13.2" x14ac:dyDescent="0.25">
      <c r="A18" s="37" t="s">
        <v>51</v>
      </c>
      <c r="E18" s="36" t="s">
        <v>93</v>
      </c>
    </row>
    <row r="19" spans="1:18" ht="13.2" x14ac:dyDescent="0.25">
      <c r="A19" s="24" t="s">
        <v>44</v>
      </c>
      <c r="B19" s="28" t="s">
        <v>32</v>
      </c>
      <c r="C19" s="28" t="s">
        <v>94</v>
      </c>
      <c r="D19" s="24" t="s">
        <v>46</v>
      </c>
      <c r="E19" s="29" t="s">
        <v>95</v>
      </c>
      <c r="F19" s="30" t="s">
        <v>77</v>
      </c>
      <c r="G19" s="31">
        <v>30</v>
      </c>
      <c r="H19" s="32"/>
      <c r="I19" s="32">
        <f>ROUND(ROUND(H19,2)*ROUND(G19,3),2)</f>
        <v>0</v>
      </c>
      <c r="O19">
        <f>(I19*21)/100</f>
        <v>0</v>
      </c>
      <c r="P19" t="s">
        <v>22</v>
      </c>
    </row>
    <row r="20" spans="1:18" ht="26.4" x14ac:dyDescent="0.25">
      <c r="A20" s="33" t="s">
        <v>49</v>
      </c>
      <c r="E20" s="34" t="s">
        <v>96</v>
      </c>
    </row>
    <row r="21" spans="1:18" ht="13.2" x14ac:dyDescent="0.25">
      <c r="A21" s="37" t="s">
        <v>51</v>
      </c>
      <c r="E21" s="36" t="s">
        <v>97</v>
      </c>
    </row>
    <row r="22" spans="1:18" ht="13.2" x14ac:dyDescent="0.25">
      <c r="A22" s="24" t="s">
        <v>44</v>
      </c>
      <c r="B22" s="28" t="s">
        <v>34</v>
      </c>
      <c r="C22" s="28" t="s">
        <v>98</v>
      </c>
      <c r="D22" s="24" t="s">
        <v>46</v>
      </c>
      <c r="E22" s="29" t="s">
        <v>99</v>
      </c>
      <c r="F22" s="30" t="s">
        <v>91</v>
      </c>
      <c r="G22" s="31">
        <v>10</v>
      </c>
      <c r="H22" s="32"/>
      <c r="I22" s="32">
        <f>ROUND(ROUND(H22,2)*ROUND(G22,3),2)</f>
        <v>0</v>
      </c>
      <c r="O22">
        <f>(I22*21)/100</f>
        <v>0</v>
      </c>
      <c r="P22" t="s">
        <v>22</v>
      </c>
    </row>
    <row r="23" spans="1:18" ht="13.2" x14ac:dyDescent="0.25">
      <c r="A23" s="33" t="s">
        <v>49</v>
      </c>
      <c r="E23" s="34" t="s">
        <v>100</v>
      </c>
    </row>
    <row r="24" spans="1:18" ht="26.4" x14ac:dyDescent="0.25">
      <c r="A24" s="35" t="s">
        <v>51</v>
      </c>
      <c r="E24" s="36" t="s">
        <v>101</v>
      </c>
    </row>
    <row r="25" spans="1:18" ht="12.75" customHeight="1" x14ac:dyDescent="0.25">
      <c r="A25" s="12" t="s">
        <v>42</v>
      </c>
      <c r="B25" s="12"/>
      <c r="C25" s="39" t="s">
        <v>39</v>
      </c>
      <c r="D25" s="12"/>
      <c r="E25" s="26" t="s">
        <v>102</v>
      </c>
      <c r="F25" s="12"/>
      <c r="G25" s="12"/>
      <c r="H25" s="12"/>
      <c r="I25" s="40">
        <f>0+Q25</f>
        <v>0</v>
      </c>
      <c r="O25">
        <f>0+R25</f>
        <v>0</v>
      </c>
      <c r="Q25">
        <f>0+I26+I29+I32</f>
        <v>0</v>
      </c>
      <c r="R25">
        <f>0+O26+O29+O32</f>
        <v>0</v>
      </c>
    </row>
    <row r="26" spans="1:18" ht="13.2" x14ac:dyDescent="0.25">
      <c r="A26" s="24" t="s">
        <v>44</v>
      </c>
      <c r="B26" s="28" t="s">
        <v>36</v>
      </c>
      <c r="C26" s="28" t="s">
        <v>103</v>
      </c>
      <c r="D26" s="24" t="s">
        <v>46</v>
      </c>
      <c r="E26" s="29" t="s">
        <v>104</v>
      </c>
      <c r="F26" s="30" t="s">
        <v>77</v>
      </c>
      <c r="G26" s="31">
        <v>48</v>
      </c>
      <c r="H26" s="32"/>
      <c r="I26" s="32">
        <f>ROUND(ROUND(H26,2)*ROUND(G26,3),2)</f>
        <v>0</v>
      </c>
      <c r="O26">
        <f>(I26*21)/100</f>
        <v>0</v>
      </c>
      <c r="P26" t="s">
        <v>22</v>
      </c>
    </row>
    <row r="27" spans="1:18" ht="13.2" x14ac:dyDescent="0.25">
      <c r="A27" s="33" t="s">
        <v>49</v>
      </c>
      <c r="E27" s="34" t="s">
        <v>46</v>
      </c>
    </row>
    <row r="28" spans="1:18" ht="52.8" x14ac:dyDescent="0.25">
      <c r="A28" s="37" t="s">
        <v>51</v>
      </c>
      <c r="E28" s="36" t="s">
        <v>105</v>
      </c>
    </row>
    <row r="29" spans="1:18" ht="13.2" x14ac:dyDescent="0.25">
      <c r="A29" s="24" t="s">
        <v>44</v>
      </c>
      <c r="B29" s="28" t="s">
        <v>69</v>
      </c>
      <c r="C29" s="28" t="s">
        <v>106</v>
      </c>
      <c r="D29" s="24" t="s">
        <v>46</v>
      </c>
      <c r="E29" s="29" t="s">
        <v>107</v>
      </c>
      <c r="F29" s="30" t="s">
        <v>77</v>
      </c>
      <c r="G29" s="31">
        <v>32</v>
      </c>
      <c r="H29" s="32"/>
      <c r="I29" s="32">
        <f>ROUND(ROUND(H29,2)*ROUND(G29,3),2)</f>
        <v>0</v>
      </c>
      <c r="O29">
        <f>(I29*21)/100</f>
        <v>0</v>
      </c>
      <c r="P29" t="s">
        <v>22</v>
      </c>
    </row>
    <row r="30" spans="1:18" ht="13.2" x14ac:dyDescent="0.25">
      <c r="A30" s="33" t="s">
        <v>49</v>
      </c>
      <c r="E30" s="34" t="s">
        <v>46</v>
      </c>
    </row>
    <row r="31" spans="1:18" ht="52.8" x14ac:dyDescent="0.25">
      <c r="A31" s="37" t="s">
        <v>51</v>
      </c>
      <c r="E31" s="36" t="s">
        <v>108</v>
      </c>
    </row>
    <row r="32" spans="1:18" ht="13.2" x14ac:dyDescent="0.25">
      <c r="A32" s="24" t="s">
        <v>44</v>
      </c>
      <c r="B32" s="28" t="s">
        <v>74</v>
      </c>
      <c r="C32" s="28" t="s">
        <v>109</v>
      </c>
      <c r="D32" s="24" t="s">
        <v>110</v>
      </c>
      <c r="E32" s="29" t="s">
        <v>111</v>
      </c>
      <c r="F32" s="30" t="s">
        <v>77</v>
      </c>
      <c r="G32" s="31">
        <v>2</v>
      </c>
      <c r="H32" s="32"/>
      <c r="I32" s="32">
        <f>ROUND(ROUND(H32,2)*ROUND(G32,3),2)</f>
        <v>0</v>
      </c>
      <c r="O32">
        <f>(I32*21)/100</f>
        <v>0</v>
      </c>
      <c r="P32" t="s">
        <v>22</v>
      </c>
    </row>
    <row r="33" spans="1:5" ht="13.2" x14ac:dyDescent="0.25">
      <c r="A33" s="33" t="s">
        <v>49</v>
      </c>
      <c r="E33" s="34" t="s">
        <v>112</v>
      </c>
    </row>
    <row r="34" spans="1:5" ht="13.2" x14ac:dyDescent="0.25">
      <c r="A34" s="35" t="s">
        <v>51</v>
      </c>
      <c r="E34" s="36" t="s">
        <v>79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7"/>
  <sheetViews>
    <sheetView workbookViewId="0">
      <pane ySplit="7" topLeftCell="A8" activePane="bottomLeft" state="frozen"/>
      <selection pane="bottomLeft" activeCell="I168" sqref="I16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0+O8+O18+O82+O92+O99+O130+O140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113</v>
      </c>
      <c r="I3" s="38">
        <f>0+I8+I18+I82+I92+I99+I130+I140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113</v>
      </c>
      <c r="D4" s="2"/>
      <c r="E4" s="20" t="s">
        <v>114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0+I9+I12+I15</f>
        <v>0</v>
      </c>
      <c r="R8">
        <f>0+O9+O12+O15</f>
        <v>0</v>
      </c>
    </row>
    <row r="9" spans="1:18" ht="13.2" x14ac:dyDescent="0.25">
      <c r="A9" s="24" t="s">
        <v>44</v>
      </c>
      <c r="B9" s="28" t="s">
        <v>28</v>
      </c>
      <c r="C9" s="28" t="s">
        <v>115</v>
      </c>
      <c r="D9" s="24" t="s">
        <v>57</v>
      </c>
      <c r="E9" s="29" t="s">
        <v>116</v>
      </c>
      <c r="F9" s="30" t="s">
        <v>117</v>
      </c>
      <c r="G9" s="31">
        <v>790.82399999999996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33" t="s">
        <v>49</v>
      </c>
      <c r="E10" s="34" t="s">
        <v>118</v>
      </c>
    </row>
    <row r="11" spans="1:18" ht="79.2" x14ac:dyDescent="0.25">
      <c r="A11" s="37" t="s">
        <v>51</v>
      </c>
      <c r="E11" s="36" t="s">
        <v>119</v>
      </c>
    </row>
    <row r="12" spans="1:18" ht="13.2" x14ac:dyDescent="0.25">
      <c r="A12" s="24" t="s">
        <v>44</v>
      </c>
      <c r="B12" s="28" t="s">
        <v>22</v>
      </c>
      <c r="C12" s="28" t="s">
        <v>120</v>
      </c>
      <c r="D12" s="24" t="s">
        <v>46</v>
      </c>
      <c r="E12" s="29" t="s">
        <v>121</v>
      </c>
      <c r="F12" s="30" t="s">
        <v>117</v>
      </c>
      <c r="G12" s="31">
        <v>539.6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13.2" x14ac:dyDescent="0.25">
      <c r="A13" s="33" t="s">
        <v>49</v>
      </c>
      <c r="E13" s="34" t="s">
        <v>122</v>
      </c>
    </row>
    <row r="14" spans="1:18" ht="66" x14ac:dyDescent="0.25">
      <c r="A14" s="37" t="s">
        <v>51</v>
      </c>
      <c r="E14" s="36" t="s">
        <v>123</v>
      </c>
    </row>
    <row r="15" spans="1:18" ht="13.2" x14ac:dyDescent="0.25">
      <c r="A15" s="24" t="s">
        <v>44</v>
      </c>
      <c r="B15" s="28" t="s">
        <v>21</v>
      </c>
      <c r="C15" s="28" t="s">
        <v>124</v>
      </c>
      <c r="D15" s="24" t="s">
        <v>46</v>
      </c>
      <c r="E15" s="29" t="s">
        <v>125</v>
      </c>
      <c r="F15" s="30" t="s">
        <v>126</v>
      </c>
      <c r="G15" s="31">
        <v>47.25</v>
      </c>
      <c r="H15" s="32"/>
      <c r="I15" s="32">
        <f>ROUND(ROUND(H15,2)*ROUND(G15,3),2)</f>
        <v>0</v>
      </c>
      <c r="O15">
        <f>(I15*21)/100</f>
        <v>0</v>
      </c>
      <c r="P15" t="s">
        <v>22</v>
      </c>
    </row>
    <row r="16" spans="1:18" ht="26.4" x14ac:dyDescent="0.25">
      <c r="A16" s="33" t="s">
        <v>49</v>
      </c>
      <c r="E16" s="34" t="s">
        <v>127</v>
      </c>
    </row>
    <row r="17" spans="1:18" ht="13.2" x14ac:dyDescent="0.25">
      <c r="A17" s="35" t="s">
        <v>51</v>
      </c>
      <c r="E17" s="36" t="s">
        <v>128</v>
      </c>
    </row>
    <row r="18" spans="1:18" ht="12.75" customHeight="1" x14ac:dyDescent="0.25">
      <c r="A18" s="12" t="s">
        <v>42</v>
      </c>
      <c r="B18" s="12"/>
      <c r="C18" s="39" t="s">
        <v>28</v>
      </c>
      <c r="D18" s="12"/>
      <c r="E18" s="26" t="s">
        <v>88</v>
      </c>
      <c r="F18" s="12"/>
      <c r="G18" s="12"/>
      <c r="H18" s="12"/>
      <c r="I18" s="40">
        <f>0+Q18</f>
        <v>0</v>
      </c>
      <c r="O18">
        <f>0+R18</f>
        <v>0</v>
      </c>
      <c r="Q18">
        <f>0+I19+I22+I25+I28+I31+I34+I37+I40+I43+I46+I49+I52+I55+I58+I61+I64+I67+I70+I73+I76+I79</f>
        <v>0</v>
      </c>
      <c r="R18">
        <f>0+O19+O22+O25+O28+O31+O34+O37+O40+O43+O46+O49+O52+O55+O58+O61+O64+O67+O70+O73+O76+O79</f>
        <v>0</v>
      </c>
    </row>
    <row r="19" spans="1:18" ht="13.2" x14ac:dyDescent="0.25">
      <c r="A19" s="24" t="s">
        <v>44</v>
      </c>
      <c r="B19" s="28" t="s">
        <v>32</v>
      </c>
      <c r="C19" s="28" t="s">
        <v>129</v>
      </c>
      <c r="D19" s="24" t="s">
        <v>46</v>
      </c>
      <c r="E19" s="29" t="s">
        <v>130</v>
      </c>
      <c r="F19" s="30" t="s">
        <v>126</v>
      </c>
      <c r="G19" s="31">
        <v>311.67</v>
      </c>
      <c r="H19" s="32"/>
      <c r="I19" s="32">
        <f>ROUND(ROUND(H19,2)*ROUND(G19,3),2)</f>
        <v>0</v>
      </c>
      <c r="O19">
        <f>(I19*21)/100</f>
        <v>0</v>
      </c>
      <c r="P19" t="s">
        <v>22</v>
      </c>
    </row>
    <row r="20" spans="1:18" ht="26.4" x14ac:dyDescent="0.25">
      <c r="A20" s="33" t="s">
        <v>49</v>
      </c>
      <c r="E20" s="34" t="s">
        <v>131</v>
      </c>
    </row>
    <row r="21" spans="1:18" ht="52.8" x14ac:dyDescent="0.25">
      <c r="A21" s="37" t="s">
        <v>51</v>
      </c>
      <c r="E21" s="36" t="s">
        <v>132</v>
      </c>
    </row>
    <row r="22" spans="1:18" ht="13.2" x14ac:dyDescent="0.25">
      <c r="A22" s="24" t="s">
        <v>44</v>
      </c>
      <c r="B22" s="28" t="s">
        <v>34</v>
      </c>
      <c r="C22" s="28" t="s">
        <v>133</v>
      </c>
      <c r="D22" s="24" t="s">
        <v>46</v>
      </c>
      <c r="E22" s="29" t="s">
        <v>134</v>
      </c>
      <c r="F22" s="30" t="s">
        <v>126</v>
      </c>
      <c r="G22" s="31">
        <v>18</v>
      </c>
      <c r="H22" s="32"/>
      <c r="I22" s="32">
        <f>ROUND(ROUND(H22,2)*ROUND(G22,3),2)</f>
        <v>0</v>
      </c>
      <c r="O22">
        <f>(I22*21)/100</f>
        <v>0</v>
      </c>
      <c r="P22" t="s">
        <v>22</v>
      </c>
    </row>
    <row r="23" spans="1:18" ht="13.2" x14ac:dyDescent="0.25">
      <c r="A23" s="33" t="s">
        <v>49</v>
      </c>
      <c r="E23" s="34" t="s">
        <v>135</v>
      </c>
    </row>
    <row r="24" spans="1:18" ht="26.4" x14ac:dyDescent="0.25">
      <c r="A24" s="37" t="s">
        <v>51</v>
      </c>
      <c r="E24" s="36" t="s">
        <v>136</v>
      </c>
    </row>
    <row r="25" spans="1:18" ht="13.2" x14ac:dyDescent="0.25">
      <c r="A25" s="24" t="s">
        <v>44</v>
      </c>
      <c r="B25" s="28" t="s">
        <v>36</v>
      </c>
      <c r="C25" s="28" t="s">
        <v>137</v>
      </c>
      <c r="D25" s="24" t="s">
        <v>57</v>
      </c>
      <c r="E25" s="29" t="s">
        <v>138</v>
      </c>
      <c r="F25" s="30" t="s">
        <v>126</v>
      </c>
      <c r="G25" s="31">
        <v>143.32499999999999</v>
      </c>
      <c r="H25" s="32"/>
      <c r="I25" s="32">
        <f>ROUND(ROUND(H25,2)*ROUND(G25,3),2)</f>
        <v>0</v>
      </c>
      <c r="O25">
        <f>(I25*21)/100</f>
        <v>0</v>
      </c>
      <c r="P25" t="s">
        <v>22</v>
      </c>
    </row>
    <row r="26" spans="1:18" ht="26.4" x14ac:dyDescent="0.25">
      <c r="A26" s="33" t="s">
        <v>49</v>
      </c>
      <c r="E26" s="34" t="s">
        <v>139</v>
      </c>
    </row>
    <row r="27" spans="1:18" ht="39.6" x14ac:dyDescent="0.25">
      <c r="A27" s="37" t="s">
        <v>51</v>
      </c>
      <c r="E27" s="36" t="s">
        <v>140</v>
      </c>
    </row>
    <row r="28" spans="1:18" ht="13.2" x14ac:dyDescent="0.25">
      <c r="A28" s="24" t="s">
        <v>44</v>
      </c>
      <c r="B28" s="28" t="s">
        <v>69</v>
      </c>
      <c r="C28" s="28" t="s">
        <v>137</v>
      </c>
      <c r="D28" s="24" t="s">
        <v>60</v>
      </c>
      <c r="E28" s="29" t="s">
        <v>138</v>
      </c>
      <c r="F28" s="30" t="s">
        <v>126</v>
      </c>
      <c r="G28" s="31">
        <v>61.424999999999997</v>
      </c>
      <c r="H28" s="32"/>
      <c r="I28" s="32">
        <f>ROUND(ROUND(H28,2)*ROUND(G28,3),2)</f>
        <v>0</v>
      </c>
      <c r="O28">
        <f>(I28*21)/100</f>
        <v>0</v>
      </c>
      <c r="P28" t="s">
        <v>22</v>
      </c>
    </row>
    <row r="29" spans="1:18" ht="26.4" x14ac:dyDescent="0.25">
      <c r="A29" s="33" t="s">
        <v>49</v>
      </c>
      <c r="E29" s="34" t="s">
        <v>141</v>
      </c>
    </row>
    <row r="30" spans="1:18" ht="39.6" x14ac:dyDescent="0.25">
      <c r="A30" s="37" t="s">
        <v>51</v>
      </c>
      <c r="E30" s="36" t="s">
        <v>142</v>
      </c>
    </row>
    <row r="31" spans="1:18" ht="13.2" x14ac:dyDescent="0.25">
      <c r="A31" s="24" t="s">
        <v>44</v>
      </c>
      <c r="B31" s="28" t="s">
        <v>74</v>
      </c>
      <c r="C31" s="28" t="s">
        <v>143</v>
      </c>
      <c r="D31" s="24" t="s">
        <v>46</v>
      </c>
      <c r="E31" s="29" t="s">
        <v>144</v>
      </c>
      <c r="F31" s="30" t="s">
        <v>145</v>
      </c>
      <c r="G31" s="31">
        <v>193</v>
      </c>
      <c r="H31" s="32"/>
      <c r="I31" s="32">
        <f>ROUND(ROUND(H31,2)*ROUND(G31,3),2)</f>
        <v>0</v>
      </c>
      <c r="O31">
        <f>(I31*21)/100</f>
        <v>0</v>
      </c>
      <c r="P31" t="s">
        <v>22</v>
      </c>
    </row>
    <row r="32" spans="1:18" ht="13.2" x14ac:dyDescent="0.25">
      <c r="A32" s="33" t="s">
        <v>49</v>
      </c>
      <c r="E32" s="34" t="s">
        <v>146</v>
      </c>
    </row>
    <row r="33" spans="1:16" ht="26.4" x14ac:dyDescent="0.25">
      <c r="A33" s="37" t="s">
        <v>51</v>
      </c>
      <c r="E33" s="36" t="s">
        <v>147</v>
      </c>
    </row>
    <row r="34" spans="1:16" ht="13.2" x14ac:dyDescent="0.25">
      <c r="A34" s="24" t="s">
        <v>44</v>
      </c>
      <c r="B34" s="28" t="s">
        <v>39</v>
      </c>
      <c r="C34" s="28" t="s">
        <v>148</v>
      </c>
      <c r="D34" s="24" t="s">
        <v>46</v>
      </c>
      <c r="E34" s="29" t="s">
        <v>149</v>
      </c>
      <c r="F34" s="30" t="s">
        <v>145</v>
      </c>
      <c r="G34" s="31">
        <v>74</v>
      </c>
      <c r="H34" s="32"/>
      <c r="I34" s="32">
        <f>ROUND(ROUND(H34,2)*ROUND(G34,3),2)</f>
        <v>0</v>
      </c>
      <c r="O34">
        <f>(I34*21)/100</f>
        <v>0</v>
      </c>
      <c r="P34" t="s">
        <v>22</v>
      </c>
    </row>
    <row r="35" spans="1:16" ht="13.2" x14ac:dyDescent="0.25">
      <c r="A35" s="33" t="s">
        <v>49</v>
      </c>
      <c r="E35" s="34" t="s">
        <v>150</v>
      </c>
    </row>
    <row r="36" spans="1:16" ht="13.2" x14ac:dyDescent="0.25">
      <c r="A36" s="37" t="s">
        <v>51</v>
      </c>
      <c r="E36" s="36" t="s">
        <v>151</v>
      </c>
    </row>
    <row r="37" spans="1:16" ht="13.2" x14ac:dyDescent="0.25">
      <c r="A37" s="24" t="s">
        <v>44</v>
      </c>
      <c r="B37" s="28" t="s">
        <v>41</v>
      </c>
      <c r="C37" s="28" t="s">
        <v>152</v>
      </c>
      <c r="D37" s="24" t="s">
        <v>46</v>
      </c>
      <c r="E37" s="29" t="s">
        <v>153</v>
      </c>
      <c r="F37" s="30" t="s">
        <v>126</v>
      </c>
      <c r="G37" s="31">
        <v>194.7</v>
      </c>
      <c r="H37" s="32"/>
      <c r="I37" s="32">
        <f>ROUND(ROUND(H37,2)*ROUND(G37,3),2)</f>
        <v>0</v>
      </c>
      <c r="O37">
        <f>(I37*21)/100</f>
        <v>0</v>
      </c>
      <c r="P37" t="s">
        <v>22</v>
      </c>
    </row>
    <row r="38" spans="1:16" ht="39.6" x14ac:dyDescent="0.25">
      <c r="A38" s="33" t="s">
        <v>49</v>
      </c>
      <c r="E38" s="34" t="s">
        <v>154</v>
      </c>
    </row>
    <row r="39" spans="1:16" ht="39.6" x14ac:dyDescent="0.25">
      <c r="A39" s="37" t="s">
        <v>51</v>
      </c>
      <c r="E39" s="36" t="s">
        <v>155</v>
      </c>
    </row>
    <row r="40" spans="1:16" ht="13.2" x14ac:dyDescent="0.25">
      <c r="A40" s="24" t="s">
        <v>44</v>
      </c>
      <c r="B40" s="28" t="s">
        <v>156</v>
      </c>
      <c r="C40" s="28" t="s">
        <v>157</v>
      </c>
      <c r="D40" s="24" t="s">
        <v>46</v>
      </c>
      <c r="E40" s="29" t="s">
        <v>158</v>
      </c>
      <c r="F40" s="30" t="s">
        <v>145</v>
      </c>
      <c r="G40" s="31">
        <v>128.5</v>
      </c>
      <c r="H40" s="32"/>
      <c r="I40" s="32">
        <f>ROUND(ROUND(H40,2)*ROUND(G40,3),2)</f>
        <v>0</v>
      </c>
      <c r="O40">
        <f>(I40*21)/100</f>
        <v>0</v>
      </c>
      <c r="P40" t="s">
        <v>22</v>
      </c>
    </row>
    <row r="41" spans="1:16" ht="26.4" x14ac:dyDescent="0.25">
      <c r="A41" s="33" t="s">
        <v>49</v>
      </c>
      <c r="E41" s="34" t="s">
        <v>159</v>
      </c>
    </row>
    <row r="42" spans="1:16" ht="39.6" x14ac:dyDescent="0.25">
      <c r="A42" s="37" t="s">
        <v>51</v>
      </c>
      <c r="E42" s="36" t="s">
        <v>160</v>
      </c>
    </row>
    <row r="43" spans="1:16" ht="13.2" x14ac:dyDescent="0.25">
      <c r="A43" s="24" t="s">
        <v>44</v>
      </c>
      <c r="B43" s="28" t="s">
        <v>161</v>
      </c>
      <c r="C43" s="28" t="s">
        <v>162</v>
      </c>
      <c r="D43" s="24" t="s">
        <v>46</v>
      </c>
      <c r="E43" s="29" t="s">
        <v>163</v>
      </c>
      <c r="F43" s="30" t="s">
        <v>126</v>
      </c>
      <c r="G43" s="31">
        <v>195</v>
      </c>
      <c r="H43" s="32"/>
      <c r="I43" s="32">
        <f>ROUND(ROUND(H43,2)*ROUND(G43,3),2)</f>
        <v>0</v>
      </c>
      <c r="O43">
        <f>(I43*21)/100</f>
        <v>0</v>
      </c>
      <c r="P43" t="s">
        <v>22</v>
      </c>
    </row>
    <row r="44" spans="1:16" ht="13.2" x14ac:dyDescent="0.25">
      <c r="A44" s="33" t="s">
        <v>49</v>
      </c>
      <c r="E44" s="34" t="s">
        <v>164</v>
      </c>
    </row>
    <row r="45" spans="1:16" ht="52.8" x14ac:dyDescent="0.25">
      <c r="A45" s="37" t="s">
        <v>51</v>
      </c>
      <c r="E45" s="36" t="s">
        <v>165</v>
      </c>
    </row>
    <row r="46" spans="1:16" ht="13.2" x14ac:dyDescent="0.25">
      <c r="A46" s="24" t="s">
        <v>44</v>
      </c>
      <c r="B46" s="28" t="s">
        <v>166</v>
      </c>
      <c r="C46" s="28" t="s">
        <v>167</v>
      </c>
      <c r="D46" s="24" t="s">
        <v>57</v>
      </c>
      <c r="E46" s="29" t="s">
        <v>168</v>
      </c>
      <c r="F46" s="30" t="s">
        <v>126</v>
      </c>
      <c r="G46" s="31">
        <v>31.5</v>
      </c>
      <c r="H46" s="32"/>
      <c r="I46" s="32">
        <f>ROUND(ROUND(H46,2)*ROUND(G46,3),2)</f>
        <v>0</v>
      </c>
      <c r="O46">
        <f>(I46*21)/100</f>
        <v>0</v>
      </c>
      <c r="P46" t="s">
        <v>22</v>
      </c>
    </row>
    <row r="47" spans="1:16" ht="13.2" x14ac:dyDescent="0.25">
      <c r="A47" s="33" t="s">
        <v>49</v>
      </c>
      <c r="E47" s="34" t="s">
        <v>169</v>
      </c>
    </row>
    <row r="48" spans="1:16" ht="13.2" x14ac:dyDescent="0.25">
      <c r="A48" s="37" t="s">
        <v>51</v>
      </c>
      <c r="E48" s="36" t="s">
        <v>170</v>
      </c>
    </row>
    <row r="49" spans="1:16" ht="13.2" x14ac:dyDescent="0.25">
      <c r="A49" s="24" t="s">
        <v>44</v>
      </c>
      <c r="B49" s="28" t="s">
        <v>171</v>
      </c>
      <c r="C49" s="28" t="s">
        <v>167</v>
      </c>
      <c r="D49" s="24" t="s">
        <v>60</v>
      </c>
      <c r="E49" s="29" t="s">
        <v>168</v>
      </c>
      <c r="F49" s="30" t="s">
        <v>126</v>
      </c>
      <c r="G49" s="31">
        <v>55.6</v>
      </c>
      <c r="H49" s="32"/>
      <c r="I49" s="32">
        <f>ROUND(ROUND(H49,2)*ROUND(G49,3),2)</f>
        <v>0</v>
      </c>
      <c r="O49">
        <f>(I49*21)/100</f>
        <v>0</v>
      </c>
      <c r="P49" t="s">
        <v>22</v>
      </c>
    </row>
    <row r="50" spans="1:16" ht="13.2" x14ac:dyDescent="0.25">
      <c r="A50" s="33" t="s">
        <v>49</v>
      </c>
      <c r="E50" s="34" t="s">
        <v>172</v>
      </c>
    </row>
    <row r="51" spans="1:16" ht="13.2" x14ac:dyDescent="0.25">
      <c r="A51" s="37" t="s">
        <v>51</v>
      </c>
      <c r="E51" s="36" t="s">
        <v>173</v>
      </c>
    </row>
    <row r="52" spans="1:16" ht="13.2" x14ac:dyDescent="0.25">
      <c r="A52" s="24" t="s">
        <v>44</v>
      </c>
      <c r="B52" s="28" t="s">
        <v>174</v>
      </c>
      <c r="C52" s="28" t="s">
        <v>175</v>
      </c>
      <c r="D52" s="24" t="s">
        <v>46</v>
      </c>
      <c r="E52" s="29" t="s">
        <v>176</v>
      </c>
      <c r="F52" s="30" t="s">
        <v>91</v>
      </c>
      <c r="G52" s="31">
        <v>172</v>
      </c>
      <c r="H52" s="32"/>
      <c r="I52" s="32">
        <f>ROUND(ROUND(H52,2)*ROUND(G52,3),2)</f>
        <v>0</v>
      </c>
      <c r="O52">
        <f>(I52*21)/100</f>
        <v>0</v>
      </c>
      <c r="P52" t="s">
        <v>22</v>
      </c>
    </row>
    <row r="53" spans="1:16" ht="13.2" x14ac:dyDescent="0.25">
      <c r="A53" s="33" t="s">
        <v>49</v>
      </c>
      <c r="E53" s="34" t="s">
        <v>177</v>
      </c>
    </row>
    <row r="54" spans="1:16" ht="26.4" x14ac:dyDescent="0.25">
      <c r="A54" s="37" t="s">
        <v>51</v>
      </c>
      <c r="E54" s="36" t="s">
        <v>178</v>
      </c>
    </row>
    <row r="55" spans="1:16" ht="13.2" x14ac:dyDescent="0.25">
      <c r="A55" s="24" t="s">
        <v>44</v>
      </c>
      <c r="B55" s="28" t="s">
        <v>179</v>
      </c>
      <c r="C55" s="28" t="s">
        <v>180</v>
      </c>
      <c r="D55" s="24" t="s">
        <v>57</v>
      </c>
      <c r="E55" s="29" t="s">
        <v>181</v>
      </c>
      <c r="F55" s="30" t="s">
        <v>126</v>
      </c>
      <c r="G55" s="31">
        <v>25.4</v>
      </c>
      <c r="H55" s="32"/>
      <c r="I55" s="32">
        <f>ROUND(ROUND(H55,2)*ROUND(G55,3),2)</f>
        <v>0</v>
      </c>
      <c r="O55">
        <f>(I55*21)/100</f>
        <v>0</v>
      </c>
      <c r="P55" t="s">
        <v>22</v>
      </c>
    </row>
    <row r="56" spans="1:16" ht="26.4" x14ac:dyDescent="0.25">
      <c r="A56" s="33" t="s">
        <v>49</v>
      </c>
      <c r="E56" s="34" t="s">
        <v>182</v>
      </c>
    </row>
    <row r="57" spans="1:16" ht="66" x14ac:dyDescent="0.25">
      <c r="A57" s="37" t="s">
        <v>51</v>
      </c>
      <c r="E57" s="36" t="s">
        <v>183</v>
      </c>
    </row>
    <row r="58" spans="1:16" ht="13.2" x14ac:dyDescent="0.25">
      <c r="A58" s="24" t="s">
        <v>44</v>
      </c>
      <c r="B58" s="28" t="s">
        <v>184</v>
      </c>
      <c r="C58" s="28" t="s">
        <v>180</v>
      </c>
      <c r="D58" s="24" t="s">
        <v>60</v>
      </c>
      <c r="E58" s="29" t="s">
        <v>181</v>
      </c>
      <c r="F58" s="30" t="s">
        <v>126</v>
      </c>
      <c r="G58" s="31">
        <v>55.6</v>
      </c>
      <c r="H58" s="32"/>
      <c r="I58" s="32">
        <f>ROUND(ROUND(H58,2)*ROUND(G58,3),2)</f>
        <v>0</v>
      </c>
      <c r="O58">
        <f>(I58*21)/100</f>
        <v>0</v>
      </c>
      <c r="P58" t="s">
        <v>22</v>
      </c>
    </row>
    <row r="59" spans="1:16" ht="13.2" x14ac:dyDescent="0.25">
      <c r="A59" s="33" t="s">
        <v>49</v>
      </c>
      <c r="E59" s="34" t="s">
        <v>185</v>
      </c>
    </row>
    <row r="60" spans="1:16" ht="26.4" x14ac:dyDescent="0.25">
      <c r="A60" s="37" t="s">
        <v>51</v>
      </c>
      <c r="E60" s="36" t="s">
        <v>186</v>
      </c>
    </row>
    <row r="61" spans="1:16" ht="13.2" x14ac:dyDescent="0.25">
      <c r="A61" s="24" t="s">
        <v>44</v>
      </c>
      <c r="B61" s="28" t="s">
        <v>187</v>
      </c>
      <c r="C61" s="28" t="s">
        <v>188</v>
      </c>
      <c r="D61" s="24" t="s">
        <v>46</v>
      </c>
      <c r="E61" s="29" t="s">
        <v>189</v>
      </c>
      <c r="F61" s="30" t="s">
        <v>126</v>
      </c>
      <c r="G61" s="31">
        <v>37.835999999999999</v>
      </c>
      <c r="H61" s="32"/>
      <c r="I61" s="32">
        <f>ROUND(ROUND(H61,2)*ROUND(G61,3),2)</f>
        <v>0</v>
      </c>
      <c r="O61">
        <f>(I61*21)/100</f>
        <v>0</v>
      </c>
      <c r="P61" t="s">
        <v>22</v>
      </c>
    </row>
    <row r="62" spans="1:16" ht="26.4" x14ac:dyDescent="0.25">
      <c r="A62" s="33" t="s">
        <v>49</v>
      </c>
      <c r="E62" s="34" t="s">
        <v>190</v>
      </c>
    </row>
    <row r="63" spans="1:16" ht="92.4" x14ac:dyDescent="0.25">
      <c r="A63" s="37" t="s">
        <v>51</v>
      </c>
      <c r="E63" s="36" t="s">
        <v>191</v>
      </c>
    </row>
    <row r="64" spans="1:16" ht="13.2" x14ac:dyDescent="0.25">
      <c r="A64" s="24" t="s">
        <v>44</v>
      </c>
      <c r="B64" s="28" t="s">
        <v>192</v>
      </c>
      <c r="C64" s="28" t="s">
        <v>193</v>
      </c>
      <c r="D64" s="24" t="s">
        <v>46</v>
      </c>
      <c r="E64" s="29" t="s">
        <v>194</v>
      </c>
      <c r="F64" s="30" t="s">
        <v>126</v>
      </c>
      <c r="G64" s="31">
        <v>35</v>
      </c>
      <c r="H64" s="32"/>
      <c r="I64" s="32">
        <f>ROUND(ROUND(H64,2)*ROUND(G64,3),2)</f>
        <v>0</v>
      </c>
      <c r="O64">
        <f>(I64*21)/100</f>
        <v>0</v>
      </c>
      <c r="P64" t="s">
        <v>22</v>
      </c>
    </row>
    <row r="65" spans="1:16" ht="13.2" x14ac:dyDescent="0.25">
      <c r="A65" s="33" t="s">
        <v>49</v>
      </c>
      <c r="E65" s="34" t="s">
        <v>195</v>
      </c>
    </row>
    <row r="66" spans="1:16" ht="13.2" x14ac:dyDescent="0.25">
      <c r="A66" s="37" t="s">
        <v>51</v>
      </c>
      <c r="E66" s="36" t="s">
        <v>196</v>
      </c>
    </row>
    <row r="67" spans="1:16" ht="13.2" x14ac:dyDescent="0.25">
      <c r="A67" s="24" t="s">
        <v>44</v>
      </c>
      <c r="B67" s="28" t="s">
        <v>197</v>
      </c>
      <c r="C67" s="28" t="s">
        <v>198</v>
      </c>
      <c r="D67" s="24" t="s">
        <v>46</v>
      </c>
      <c r="E67" s="29" t="s">
        <v>199</v>
      </c>
      <c r="F67" s="30" t="s">
        <v>126</v>
      </c>
      <c r="G67" s="31">
        <v>47.25</v>
      </c>
      <c r="H67" s="32"/>
      <c r="I67" s="32">
        <f>ROUND(ROUND(H67,2)*ROUND(G67,3),2)</f>
        <v>0</v>
      </c>
      <c r="O67">
        <f>(I67*21)/100</f>
        <v>0</v>
      </c>
      <c r="P67" t="s">
        <v>22</v>
      </c>
    </row>
    <row r="68" spans="1:16" ht="13.2" x14ac:dyDescent="0.25">
      <c r="A68" s="33" t="s">
        <v>49</v>
      </c>
      <c r="E68" s="34" t="s">
        <v>200</v>
      </c>
    </row>
    <row r="69" spans="1:16" ht="52.8" x14ac:dyDescent="0.25">
      <c r="A69" s="37" t="s">
        <v>51</v>
      </c>
      <c r="E69" s="36" t="s">
        <v>201</v>
      </c>
    </row>
    <row r="70" spans="1:16" ht="13.2" x14ac:dyDescent="0.25">
      <c r="A70" s="24" t="s">
        <v>44</v>
      </c>
      <c r="B70" s="28" t="s">
        <v>202</v>
      </c>
      <c r="C70" s="28" t="s">
        <v>203</v>
      </c>
      <c r="D70" s="24" t="s">
        <v>46</v>
      </c>
      <c r="E70" s="29" t="s">
        <v>204</v>
      </c>
      <c r="F70" s="30" t="s">
        <v>126</v>
      </c>
      <c r="G70" s="31">
        <v>18.100000000000001</v>
      </c>
      <c r="H70" s="32"/>
      <c r="I70" s="32">
        <f>ROUND(ROUND(H70,2)*ROUND(G70,3),2)</f>
        <v>0</v>
      </c>
      <c r="O70">
        <f>(I70*21)/100</f>
        <v>0</v>
      </c>
      <c r="P70" t="s">
        <v>22</v>
      </c>
    </row>
    <row r="71" spans="1:16" ht="26.4" x14ac:dyDescent="0.25">
      <c r="A71" s="33" t="s">
        <v>49</v>
      </c>
      <c r="E71" s="34" t="s">
        <v>205</v>
      </c>
    </row>
    <row r="72" spans="1:16" ht="26.4" x14ac:dyDescent="0.25">
      <c r="A72" s="37" t="s">
        <v>51</v>
      </c>
      <c r="E72" s="36" t="s">
        <v>206</v>
      </c>
    </row>
    <row r="73" spans="1:16" ht="13.2" x14ac:dyDescent="0.25">
      <c r="A73" s="24" t="s">
        <v>44</v>
      </c>
      <c r="B73" s="28" t="s">
        <v>207</v>
      </c>
      <c r="C73" s="28" t="s">
        <v>208</v>
      </c>
      <c r="D73" s="24" t="s">
        <v>46</v>
      </c>
      <c r="E73" s="29" t="s">
        <v>209</v>
      </c>
      <c r="F73" s="30" t="s">
        <v>126</v>
      </c>
      <c r="G73" s="31">
        <v>10.199999999999999</v>
      </c>
      <c r="H73" s="32"/>
      <c r="I73" s="32">
        <f>ROUND(ROUND(H73,2)*ROUND(G73,3),2)</f>
        <v>0</v>
      </c>
      <c r="O73">
        <f>(I73*21)/100</f>
        <v>0</v>
      </c>
      <c r="P73" t="s">
        <v>22</v>
      </c>
    </row>
    <row r="74" spans="1:16" ht="13.2" x14ac:dyDescent="0.25">
      <c r="A74" s="33" t="s">
        <v>49</v>
      </c>
      <c r="E74" s="34" t="s">
        <v>210</v>
      </c>
    </row>
    <row r="75" spans="1:16" ht="26.4" x14ac:dyDescent="0.25">
      <c r="A75" s="37" t="s">
        <v>51</v>
      </c>
      <c r="E75" s="36" t="s">
        <v>211</v>
      </c>
    </row>
    <row r="76" spans="1:16" ht="13.2" x14ac:dyDescent="0.25">
      <c r="A76" s="24" t="s">
        <v>44</v>
      </c>
      <c r="B76" s="28" t="s">
        <v>212</v>
      </c>
      <c r="C76" s="28" t="s">
        <v>213</v>
      </c>
      <c r="D76" s="24" t="s">
        <v>46</v>
      </c>
      <c r="E76" s="29" t="s">
        <v>214</v>
      </c>
      <c r="F76" s="30" t="s">
        <v>91</v>
      </c>
      <c r="G76" s="31">
        <v>7437.5</v>
      </c>
      <c r="H76" s="32"/>
      <c r="I76" s="32">
        <f>ROUND(ROUND(H76,2)*ROUND(G76,3),2)</f>
        <v>0</v>
      </c>
      <c r="O76">
        <f>(I76*21)/100</f>
        <v>0</v>
      </c>
      <c r="P76" t="s">
        <v>22</v>
      </c>
    </row>
    <row r="77" spans="1:16" ht="13.2" x14ac:dyDescent="0.25">
      <c r="A77" s="33" t="s">
        <v>49</v>
      </c>
      <c r="E77" s="34" t="s">
        <v>46</v>
      </c>
    </row>
    <row r="78" spans="1:16" ht="39.6" x14ac:dyDescent="0.25">
      <c r="A78" s="37" t="s">
        <v>51</v>
      </c>
      <c r="E78" s="36" t="s">
        <v>215</v>
      </c>
    </row>
    <row r="79" spans="1:16" ht="13.2" x14ac:dyDescent="0.25">
      <c r="A79" s="24" t="s">
        <v>44</v>
      </c>
      <c r="B79" s="28" t="s">
        <v>216</v>
      </c>
      <c r="C79" s="28" t="s">
        <v>217</v>
      </c>
      <c r="D79" s="24" t="s">
        <v>46</v>
      </c>
      <c r="E79" s="29" t="s">
        <v>218</v>
      </c>
      <c r="F79" s="30" t="s">
        <v>126</v>
      </c>
      <c r="G79" s="31">
        <v>55.6</v>
      </c>
      <c r="H79" s="32"/>
      <c r="I79" s="32">
        <f>ROUND(ROUND(H79,2)*ROUND(G79,3),2)</f>
        <v>0</v>
      </c>
      <c r="O79">
        <f>(I79*21)/100</f>
        <v>0</v>
      </c>
      <c r="P79" t="s">
        <v>22</v>
      </c>
    </row>
    <row r="80" spans="1:16" ht="26.4" x14ac:dyDescent="0.25">
      <c r="A80" s="33" t="s">
        <v>49</v>
      </c>
      <c r="E80" s="34" t="s">
        <v>219</v>
      </c>
    </row>
    <row r="81" spans="1:18" ht="26.4" x14ac:dyDescent="0.25">
      <c r="A81" s="35" t="s">
        <v>51</v>
      </c>
      <c r="E81" s="36" t="s">
        <v>220</v>
      </c>
    </row>
    <row r="82" spans="1:18" ht="12.75" customHeight="1" x14ac:dyDescent="0.25">
      <c r="A82" s="12" t="s">
        <v>42</v>
      </c>
      <c r="B82" s="12"/>
      <c r="C82" s="39" t="s">
        <v>22</v>
      </c>
      <c r="D82" s="12"/>
      <c r="E82" s="26" t="s">
        <v>221</v>
      </c>
      <c r="F82" s="12"/>
      <c r="G82" s="12"/>
      <c r="H82" s="12"/>
      <c r="I82" s="40">
        <f>0+Q82</f>
        <v>0</v>
      </c>
      <c r="O82">
        <f>0+R82</f>
        <v>0</v>
      </c>
      <c r="Q82">
        <f>0+I83+I86+I89</f>
        <v>0</v>
      </c>
      <c r="R82">
        <f>0+O83+O86+O89</f>
        <v>0</v>
      </c>
    </row>
    <row r="83" spans="1:18" ht="13.2" x14ac:dyDescent="0.25">
      <c r="A83" s="24" t="s">
        <v>44</v>
      </c>
      <c r="B83" s="28" t="s">
        <v>222</v>
      </c>
      <c r="C83" s="28" t="s">
        <v>223</v>
      </c>
      <c r="D83" s="24" t="s">
        <v>46</v>
      </c>
      <c r="E83" s="29" t="s">
        <v>224</v>
      </c>
      <c r="F83" s="30" t="s">
        <v>145</v>
      </c>
      <c r="G83" s="31">
        <v>133</v>
      </c>
      <c r="H83" s="32"/>
      <c r="I83" s="32">
        <f>ROUND(ROUND(H83,2)*ROUND(G83,3),2)</f>
        <v>0</v>
      </c>
      <c r="O83">
        <f>(I83*21)/100</f>
        <v>0</v>
      </c>
      <c r="P83" t="s">
        <v>22</v>
      </c>
    </row>
    <row r="84" spans="1:18" ht="26.4" x14ac:dyDescent="0.25">
      <c r="A84" s="33" t="s">
        <v>49</v>
      </c>
      <c r="E84" s="34" t="s">
        <v>225</v>
      </c>
    </row>
    <row r="85" spans="1:18" ht="26.4" x14ac:dyDescent="0.25">
      <c r="A85" s="37" t="s">
        <v>51</v>
      </c>
      <c r="E85" s="36" t="s">
        <v>226</v>
      </c>
    </row>
    <row r="86" spans="1:18" ht="13.2" x14ac:dyDescent="0.25">
      <c r="A86" s="24" t="s">
        <v>44</v>
      </c>
      <c r="B86" s="28" t="s">
        <v>227</v>
      </c>
      <c r="C86" s="28" t="s">
        <v>228</v>
      </c>
      <c r="D86" s="24" t="s">
        <v>46</v>
      </c>
      <c r="E86" s="29" t="s">
        <v>229</v>
      </c>
      <c r="F86" s="30" t="s">
        <v>91</v>
      </c>
      <c r="G86" s="31">
        <v>2437.5</v>
      </c>
      <c r="H86" s="32"/>
      <c r="I86" s="32">
        <f>ROUND(ROUND(H86,2)*ROUND(G86,3),2)</f>
        <v>0</v>
      </c>
      <c r="O86">
        <f>(I86*21)/100</f>
        <v>0</v>
      </c>
      <c r="P86" t="s">
        <v>22</v>
      </c>
    </row>
    <row r="87" spans="1:18" ht="39.6" x14ac:dyDescent="0.25">
      <c r="A87" s="33" t="s">
        <v>49</v>
      </c>
      <c r="E87" s="34" t="s">
        <v>230</v>
      </c>
    </row>
    <row r="88" spans="1:18" ht="39.6" x14ac:dyDescent="0.25">
      <c r="A88" s="37" t="s">
        <v>51</v>
      </c>
      <c r="E88" s="36" t="s">
        <v>231</v>
      </c>
    </row>
    <row r="89" spans="1:18" ht="13.2" x14ac:dyDescent="0.25">
      <c r="A89" s="24" t="s">
        <v>44</v>
      </c>
      <c r="B89" s="28" t="s">
        <v>232</v>
      </c>
      <c r="C89" s="28" t="s">
        <v>233</v>
      </c>
      <c r="D89" s="24" t="s">
        <v>46</v>
      </c>
      <c r="E89" s="29" t="s">
        <v>234</v>
      </c>
      <c r="F89" s="30" t="s">
        <v>126</v>
      </c>
      <c r="G89" s="31">
        <v>195</v>
      </c>
      <c r="H89" s="32"/>
      <c r="I89" s="32">
        <f>ROUND(ROUND(H89,2)*ROUND(G89,3),2)</f>
        <v>0</v>
      </c>
      <c r="O89">
        <f>(I89*21)/100</f>
        <v>0</v>
      </c>
      <c r="P89" t="s">
        <v>22</v>
      </c>
    </row>
    <row r="90" spans="1:18" ht="13.2" x14ac:dyDescent="0.25">
      <c r="A90" s="33" t="s">
        <v>49</v>
      </c>
      <c r="E90" s="34" t="s">
        <v>235</v>
      </c>
    </row>
    <row r="91" spans="1:18" ht="39.6" x14ac:dyDescent="0.25">
      <c r="A91" s="35" t="s">
        <v>51</v>
      </c>
      <c r="E91" s="36" t="s">
        <v>236</v>
      </c>
    </row>
    <row r="92" spans="1:18" ht="12.75" customHeight="1" x14ac:dyDescent="0.25">
      <c r="A92" s="12" t="s">
        <v>42</v>
      </c>
      <c r="B92" s="12"/>
      <c r="C92" s="39" t="s">
        <v>32</v>
      </c>
      <c r="D92" s="12"/>
      <c r="E92" s="26" t="s">
        <v>237</v>
      </c>
      <c r="F92" s="12"/>
      <c r="G92" s="12"/>
      <c r="H92" s="12"/>
      <c r="I92" s="40">
        <f>0+Q92</f>
        <v>0</v>
      </c>
      <c r="O92">
        <f>0+R92</f>
        <v>0</v>
      </c>
      <c r="Q92">
        <f>0+I93+I96</f>
        <v>0</v>
      </c>
      <c r="R92">
        <f>0+O93+O96</f>
        <v>0</v>
      </c>
    </row>
    <row r="93" spans="1:18" ht="13.2" x14ac:dyDescent="0.25">
      <c r="A93" s="24" t="s">
        <v>44</v>
      </c>
      <c r="B93" s="28" t="s">
        <v>238</v>
      </c>
      <c r="C93" s="28" t="s">
        <v>239</v>
      </c>
      <c r="D93" s="24" t="s">
        <v>46</v>
      </c>
      <c r="E93" s="29" t="s">
        <v>240</v>
      </c>
      <c r="F93" s="30" t="s">
        <v>126</v>
      </c>
      <c r="G93" s="31">
        <v>0.64800000000000002</v>
      </c>
      <c r="H93" s="32"/>
      <c r="I93" s="32">
        <f>ROUND(ROUND(H93,2)*ROUND(G93,3),2)</f>
        <v>0</v>
      </c>
      <c r="O93">
        <f>(I93*21)/100</f>
        <v>0</v>
      </c>
      <c r="P93" t="s">
        <v>22</v>
      </c>
    </row>
    <row r="94" spans="1:18" ht="13.2" x14ac:dyDescent="0.25">
      <c r="A94" s="33" t="s">
        <v>49</v>
      </c>
      <c r="E94" s="34" t="s">
        <v>241</v>
      </c>
    </row>
    <row r="95" spans="1:18" ht="26.4" x14ac:dyDescent="0.25">
      <c r="A95" s="37" t="s">
        <v>51</v>
      </c>
      <c r="E95" s="36" t="s">
        <v>242</v>
      </c>
    </row>
    <row r="96" spans="1:18" ht="13.2" x14ac:dyDescent="0.25">
      <c r="A96" s="24" t="s">
        <v>44</v>
      </c>
      <c r="B96" s="28" t="s">
        <v>243</v>
      </c>
      <c r="C96" s="28" t="s">
        <v>244</v>
      </c>
      <c r="D96" s="24" t="s">
        <v>46</v>
      </c>
      <c r="E96" s="29" t="s">
        <v>245</v>
      </c>
      <c r="F96" s="30" t="s">
        <v>126</v>
      </c>
      <c r="G96" s="31">
        <v>2.0699999999999998</v>
      </c>
      <c r="H96" s="32"/>
      <c r="I96" s="32">
        <f>ROUND(ROUND(H96,2)*ROUND(G96,3),2)</f>
        <v>0</v>
      </c>
      <c r="O96">
        <f>(I96*21)/100</f>
        <v>0</v>
      </c>
      <c r="P96" t="s">
        <v>22</v>
      </c>
    </row>
    <row r="97" spans="1:18" ht="13.2" x14ac:dyDescent="0.25">
      <c r="A97" s="33" t="s">
        <v>49</v>
      </c>
      <c r="E97" s="34" t="s">
        <v>246</v>
      </c>
    </row>
    <row r="98" spans="1:18" ht="13.2" x14ac:dyDescent="0.25">
      <c r="A98" s="35" t="s">
        <v>51</v>
      </c>
      <c r="E98" s="36" t="s">
        <v>247</v>
      </c>
    </row>
    <row r="99" spans="1:18" ht="12.75" customHeight="1" x14ac:dyDescent="0.25">
      <c r="A99" s="12" t="s">
        <v>42</v>
      </c>
      <c r="B99" s="12"/>
      <c r="C99" s="39" t="s">
        <v>34</v>
      </c>
      <c r="D99" s="12"/>
      <c r="E99" s="26" t="s">
        <v>248</v>
      </c>
      <c r="F99" s="12"/>
      <c r="G99" s="12"/>
      <c r="H99" s="12"/>
      <c r="I99" s="40">
        <f>0+Q99</f>
        <v>0</v>
      </c>
      <c r="O99">
        <f>0+R99</f>
        <v>0</v>
      </c>
      <c r="Q99">
        <f>0+I100+I103+I106+I109+I112+I115+I118+I121+I124+I127</f>
        <v>0</v>
      </c>
      <c r="R99">
        <f>0+O100+O103+O106+O109+O112+O115+O118+O121+O124+O127</f>
        <v>0</v>
      </c>
    </row>
    <row r="100" spans="1:18" ht="13.2" x14ac:dyDescent="0.25">
      <c r="A100" s="24" t="s">
        <v>44</v>
      </c>
      <c r="B100" s="28" t="s">
        <v>249</v>
      </c>
      <c r="C100" s="28" t="s">
        <v>250</v>
      </c>
      <c r="D100" s="24" t="s">
        <v>46</v>
      </c>
      <c r="E100" s="29" t="s">
        <v>251</v>
      </c>
      <c r="F100" s="30" t="s">
        <v>126</v>
      </c>
      <c r="G100" s="31">
        <v>97.5</v>
      </c>
      <c r="H100" s="32"/>
      <c r="I100" s="32">
        <f>ROUND(ROUND(H100,2)*ROUND(G100,3),2)</f>
        <v>0</v>
      </c>
      <c r="O100">
        <f>(I100*21)/100</f>
        <v>0</v>
      </c>
      <c r="P100" t="s">
        <v>22</v>
      </c>
    </row>
    <row r="101" spans="1:18" ht="13.2" x14ac:dyDescent="0.25">
      <c r="A101" s="33" t="s">
        <v>49</v>
      </c>
      <c r="E101" s="34" t="s">
        <v>252</v>
      </c>
    </row>
    <row r="102" spans="1:18" ht="52.8" x14ac:dyDescent="0.25">
      <c r="A102" s="37" t="s">
        <v>51</v>
      </c>
      <c r="E102" s="36" t="s">
        <v>253</v>
      </c>
    </row>
    <row r="103" spans="1:18" ht="13.2" x14ac:dyDescent="0.25">
      <c r="A103" s="24" t="s">
        <v>44</v>
      </c>
      <c r="B103" s="28" t="s">
        <v>254</v>
      </c>
      <c r="C103" s="28" t="s">
        <v>255</v>
      </c>
      <c r="D103" s="24" t="s">
        <v>46</v>
      </c>
      <c r="E103" s="29" t="s">
        <v>256</v>
      </c>
      <c r="F103" s="30" t="s">
        <v>91</v>
      </c>
      <c r="G103" s="31">
        <v>2340</v>
      </c>
      <c r="H103" s="32"/>
      <c r="I103" s="32">
        <f>ROUND(ROUND(H103,2)*ROUND(G103,3),2)</f>
        <v>0</v>
      </c>
      <c r="O103">
        <f>(I103*21)/100</f>
        <v>0</v>
      </c>
      <c r="P103" t="s">
        <v>22</v>
      </c>
    </row>
    <row r="104" spans="1:18" ht="13.2" x14ac:dyDescent="0.25">
      <c r="A104" s="33" t="s">
        <v>49</v>
      </c>
      <c r="E104" s="34" t="s">
        <v>257</v>
      </c>
    </row>
    <row r="105" spans="1:18" ht="39.6" x14ac:dyDescent="0.25">
      <c r="A105" s="37" t="s">
        <v>51</v>
      </c>
      <c r="E105" s="36" t="s">
        <v>258</v>
      </c>
    </row>
    <row r="106" spans="1:18" ht="13.2" x14ac:dyDescent="0.25">
      <c r="A106" s="24" t="s">
        <v>44</v>
      </c>
      <c r="B106" s="28" t="s">
        <v>259</v>
      </c>
      <c r="C106" s="28" t="s">
        <v>260</v>
      </c>
      <c r="D106" s="24" t="s">
        <v>46</v>
      </c>
      <c r="E106" s="29" t="s">
        <v>261</v>
      </c>
      <c r="F106" s="30" t="s">
        <v>91</v>
      </c>
      <c r="G106" s="31">
        <v>172</v>
      </c>
      <c r="H106" s="32"/>
      <c r="I106" s="32">
        <f>ROUND(ROUND(H106,2)*ROUND(G106,3),2)</f>
        <v>0</v>
      </c>
      <c r="O106">
        <f>(I106*21)/100</f>
        <v>0</v>
      </c>
      <c r="P106" t="s">
        <v>22</v>
      </c>
    </row>
    <row r="107" spans="1:18" ht="13.2" x14ac:dyDescent="0.25">
      <c r="A107" s="33" t="s">
        <v>49</v>
      </c>
      <c r="E107" s="34" t="s">
        <v>262</v>
      </c>
    </row>
    <row r="108" spans="1:18" ht="26.4" x14ac:dyDescent="0.25">
      <c r="A108" s="37" t="s">
        <v>51</v>
      </c>
      <c r="E108" s="36" t="s">
        <v>178</v>
      </c>
    </row>
    <row r="109" spans="1:18" ht="13.2" x14ac:dyDescent="0.25">
      <c r="A109" s="24" t="s">
        <v>44</v>
      </c>
      <c r="B109" s="28" t="s">
        <v>263</v>
      </c>
      <c r="C109" s="28" t="s">
        <v>264</v>
      </c>
      <c r="D109" s="24" t="s">
        <v>46</v>
      </c>
      <c r="E109" s="29" t="s">
        <v>265</v>
      </c>
      <c r="F109" s="30" t="s">
        <v>91</v>
      </c>
      <c r="G109" s="31">
        <v>2119</v>
      </c>
      <c r="H109" s="32"/>
      <c r="I109" s="32">
        <f>ROUND(ROUND(H109,2)*ROUND(G109,3),2)</f>
        <v>0</v>
      </c>
      <c r="O109">
        <f>(I109*21)/100</f>
        <v>0</v>
      </c>
      <c r="P109" t="s">
        <v>22</v>
      </c>
    </row>
    <row r="110" spans="1:18" ht="26.4" x14ac:dyDescent="0.25">
      <c r="A110" s="33" t="s">
        <v>49</v>
      </c>
      <c r="E110" s="34" t="s">
        <v>266</v>
      </c>
    </row>
    <row r="111" spans="1:18" ht="13.2" x14ac:dyDescent="0.25">
      <c r="A111" s="37" t="s">
        <v>51</v>
      </c>
      <c r="E111" s="36" t="s">
        <v>267</v>
      </c>
    </row>
    <row r="112" spans="1:18" ht="13.2" x14ac:dyDescent="0.25">
      <c r="A112" s="24" t="s">
        <v>44</v>
      </c>
      <c r="B112" s="28" t="s">
        <v>268</v>
      </c>
      <c r="C112" s="28" t="s">
        <v>269</v>
      </c>
      <c r="D112" s="24" t="s">
        <v>46</v>
      </c>
      <c r="E112" s="29" t="s">
        <v>270</v>
      </c>
      <c r="F112" s="30" t="s">
        <v>91</v>
      </c>
      <c r="G112" s="31">
        <v>3985</v>
      </c>
      <c r="H112" s="32"/>
      <c r="I112" s="32">
        <f>ROUND(ROUND(H112,2)*ROUND(G112,3),2)</f>
        <v>0</v>
      </c>
      <c r="O112">
        <f>(I112*21)/100</f>
        <v>0</v>
      </c>
      <c r="P112" t="s">
        <v>22</v>
      </c>
    </row>
    <row r="113" spans="1:16" ht="13.2" x14ac:dyDescent="0.25">
      <c r="A113" s="33" t="s">
        <v>49</v>
      </c>
      <c r="E113" s="34" t="s">
        <v>271</v>
      </c>
    </row>
    <row r="114" spans="1:16" ht="26.4" x14ac:dyDescent="0.25">
      <c r="A114" s="37" t="s">
        <v>51</v>
      </c>
      <c r="E114" s="36" t="s">
        <v>272</v>
      </c>
    </row>
    <row r="115" spans="1:16" ht="13.2" x14ac:dyDescent="0.25">
      <c r="A115" s="24" t="s">
        <v>44</v>
      </c>
      <c r="B115" s="28" t="s">
        <v>273</v>
      </c>
      <c r="C115" s="28" t="s">
        <v>274</v>
      </c>
      <c r="D115" s="24" t="s">
        <v>46</v>
      </c>
      <c r="E115" s="29" t="s">
        <v>275</v>
      </c>
      <c r="F115" s="30" t="s">
        <v>91</v>
      </c>
      <c r="G115" s="31">
        <v>468</v>
      </c>
      <c r="H115" s="32"/>
      <c r="I115" s="32">
        <f>ROUND(ROUND(H115,2)*ROUND(G115,3),2)</f>
        <v>0</v>
      </c>
      <c r="O115">
        <f>(I115*21)/100</f>
        <v>0</v>
      </c>
      <c r="P115" t="s">
        <v>22</v>
      </c>
    </row>
    <row r="116" spans="1:16" ht="26.4" x14ac:dyDescent="0.25">
      <c r="A116" s="33" t="s">
        <v>49</v>
      </c>
      <c r="E116" s="34" t="s">
        <v>276</v>
      </c>
    </row>
    <row r="117" spans="1:16" ht="39.6" x14ac:dyDescent="0.25">
      <c r="A117" s="37" t="s">
        <v>51</v>
      </c>
      <c r="E117" s="36" t="s">
        <v>277</v>
      </c>
    </row>
    <row r="118" spans="1:16" ht="13.2" x14ac:dyDescent="0.25">
      <c r="A118" s="24" t="s">
        <v>44</v>
      </c>
      <c r="B118" s="28" t="s">
        <v>278</v>
      </c>
      <c r="C118" s="28" t="s">
        <v>279</v>
      </c>
      <c r="D118" s="24" t="s">
        <v>46</v>
      </c>
      <c r="E118" s="29" t="s">
        <v>280</v>
      </c>
      <c r="F118" s="30" t="s">
        <v>91</v>
      </c>
      <c r="G118" s="31">
        <v>1963</v>
      </c>
      <c r="H118" s="32"/>
      <c r="I118" s="32">
        <f>ROUND(ROUND(H118,2)*ROUND(G118,3),2)</f>
        <v>0</v>
      </c>
      <c r="O118">
        <f>(I118*21)/100</f>
        <v>0</v>
      </c>
      <c r="P118" t="s">
        <v>22</v>
      </c>
    </row>
    <row r="119" spans="1:16" ht="13.2" x14ac:dyDescent="0.25">
      <c r="A119" s="33" t="s">
        <v>49</v>
      </c>
      <c r="E119" s="34" t="s">
        <v>281</v>
      </c>
    </row>
    <row r="120" spans="1:16" ht="66" x14ac:dyDescent="0.25">
      <c r="A120" s="37" t="s">
        <v>51</v>
      </c>
      <c r="E120" s="36" t="s">
        <v>282</v>
      </c>
    </row>
    <row r="121" spans="1:16" ht="13.2" x14ac:dyDescent="0.25">
      <c r="A121" s="24" t="s">
        <v>44</v>
      </c>
      <c r="B121" s="28" t="s">
        <v>283</v>
      </c>
      <c r="C121" s="28" t="s">
        <v>284</v>
      </c>
      <c r="D121" s="24" t="s">
        <v>46</v>
      </c>
      <c r="E121" s="29" t="s">
        <v>285</v>
      </c>
      <c r="F121" s="30" t="s">
        <v>91</v>
      </c>
      <c r="G121" s="31">
        <v>2021.5</v>
      </c>
      <c r="H121" s="32"/>
      <c r="I121" s="32">
        <f>ROUND(ROUND(H121,2)*ROUND(G121,3),2)</f>
        <v>0</v>
      </c>
      <c r="O121">
        <f>(I121*21)/100</f>
        <v>0</v>
      </c>
      <c r="P121" t="s">
        <v>22</v>
      </c>
    </row>
    <row r="122" spans="1:16" ht="13.2" x14ac:dyDescent="0.25">
      <c r="A122" s="33" t="s">
        <v>49</v>
      </c>
      <c r="E122" s="34" t="s">
        <v>286</v>
      </c>
    </row>
    <row r="123" spans="1:16" ht="66" x14ac:dyDescent="0.25">
      <c r="A123" s="37" t="s">
        <v>51</v>
      </c>
      <c r="E123" s="36" t="s">
        <v>287</v>
      </c>
    </row>
    <row r="124" spans="1:16" ht="13.2" x14ac:dyDescent="0.25">
      <c r="A124" s="24" t="s">
        <v>44</v>
      </c>
      <c r="B124" s="28" t="s">
        <v>288</v>
      </c>
      <c r="C124" s="28" t="s">
        <v>289</v>
      </c>
      <c r="D124" s="24" t="s">
        <v>46</v>
      </c>
      <c r="E124" s="29" t="s">
        <v>290</v>
      </c>
      <c r="F124" s="30" t="s">
        <v>126</v>
      </c>
      <c r="G124" s="31">
        <v>111.248</v>
      </c>
      <c r="H124" s="32"/>
      <c r="I124" s="32">
        <f>ROUND(ROUND(H124,2)*ROUND(G124,3),2)</f>
        <v>0</v>
      </c>
      <c r="O124">
        <f>(I124*21)/100</f>
        <v>0</v>
      </c>
      <c r="P124" t="s">
        <v>22</v>
      </c>
    </row>
    <row r="125" spans="1:16" ht="13.2" x14ac:dyDescent="0.25">
      <c r="A125" s="33" t="s">
        <v>49</v>
      </c>
      <c r="E125" s="34" t="s">
        <v>291</v>
      </c>
    </row>
    <row r="126" spans="1:16" ht="105.6" x14ac:dyDescent="0.25">
      <c r="A126" s="37" t="s">
        <v>51</v>
      </c>
      <c r="E126" s="36" t="s">
        <v>292</v>
      </c>
    </row>
    <row r="127" spans="1:16" ht="13.2" x14ac:dyDescent="0.25">
      <c r="A127" s="24" t="s">
        <v>44</v>
      </c>
      <c r="B127" s="28" t="s">
        <v>293</v>
      </c>
      <c r="C127" s="28" t="s">
        <v>294</v>
      </c>
      <c r="D127" s="24" t="s">
        <v>46</v>
      </c>
      <c r="E127" s="29" t="s">
        <v>295</v>
      </c>
      <c r="F127" s="30" t="s">
        <v>91</v>
      </c>
      <c r="G127" s="31">
        <v>468</v>
      </c>
      <c r="H127" s="32"/>
      <c r="I127" s="32">
        <f>ROUND(ROUND(H127,2)*ROUND(G127,3),2)</f>
        <v>0</v>
      </c>
      <c r="O127">
        <f>(I127*21)/100</f>
        <v>0</v>
      </c>
      <c r="P127" t="s">
        <v>22</v>
      </c>
    </row>
    <row r="128" spans="1:16" ht="13.2" x14ac:dyDescent="0.25">
      <c r="A128" s="33" t="s">
        <v>49</v>
      </c>
      <c r="E128" s="34" t="s">
        <v>296</v>
      </c>
    </row>
    <row r="129" spans="1:18" ht="26.4" x14ac:dyDescent="0.25">
      <c r="A129" s="35" t="s">
        <v>51</v>
      </c>
      <c r="E129" s="36" t="s">
        <v>297</v>
      </c>
    </row>
    <row r="130" spans="1:18" ht="12.75" customHeight="1" x14ac:dyDescent="0.25">
      <c r="A130" s="12" t="s">
        <v>42</v>
      </c>
      <c r="B130" s="12"/>
      <c r="C130" s="39" t="s">
        <v>74</v>
      </c>
      <c r="D130" s="12"/>
      <c r="E130" s="26" t="s">
        <v>298</v>
      </c>
      <c r="F130" s="12"/>
      <c r="G130" s="12"/>
      <c r="H130" s="12"/>
      <c r="I130" s="40">
        <f>0+Q130</f>
        <v>0</v>
      </c>
      <c r="O130">
        <f>0+R130</f>
        <v>0</v>
      </c>
      <c r="Q130">
        <f>0+I131+I134+I137</f>
        <v>0</v>
      </c>
      <c r="R130">
        <f>0+O131+O134+O137</f>
        <v>0</v>
      </c>
    </row>
    <row r="131" spans="1:18" ht="13.2" x14ac:dyDescent="0.25">
      <c r="A131" s="24" t="s">
        <v>44</v>
      </c>
      <c r="B131" s="28" t="s">
        <v>299</v>
      </c>
      <c r="C131" s="28" t="s">
        <v>300</v>
      </c>
      <c r="D131" s="24" t="s">
        <v>46</v>
      </c>
      <c r="E131" s="29" t="s">
        <v>301</v>
      </c>
      <c r="F131" s="30" t="s">
        <v>145</v>
      </c>
      <c r="G131" s="31">
        <v>18</v>
      </c>
      <c r="H131" s="32"/>
      <c r="I131" s="32">
        <f>ROUND(ROUND(H131,2)*ROUND(G131,3),2)</f>
        <v>0</v>
      </c>
      <c r="O131">
        <f>(I131*21)/100</f>
        <v>0</v>
      </c>
      <c r="P131" t="s">
        <v>22</v>
      </c>
    </row>
    <row r="132" spans="1:18" ht="13.2" x14ac:dyDescent="0.25">
      <c r="A132" s="33" t="s">
        <v>49</v>
      </c>
      <c r="E132" s="34" t="s">
        <v>302</v>
      </c>
    </row>
    <row r="133" spans="1:18" ht="26.4" x14ac:dyDescent="0.25">
      <c r="A133" s="37" t="s">
        <v>51</v>
      </c>
      <c r="E133" s="36" t="s">
        <v>303</v>
      </c>
    </row>
    <row r="134" spans="1:18" ht="13.2" x14ac:dyDescent="0.25">
      <c r="A134" s="24" t="s">
        <v>44</v>
      </c>
      <c r="B134" s="28" t="s">
        <v>304</v>
      </c>
      <c r="C134" s="28" t="s">
        <v>305</v>
      </c>
      <c r="D134" s="24" t="s">
        <v>46</v>
      </c>
      <c r="E134" s="29" t="s">
        <v>306</v>
      </c>
      <c r="F134" s="30" t="s">
        <v>77</v>
      </c>
      <c r="G134" s="31">
        <v>2</v>
      </c>
      <c r="H134" s="32"/>
      <c r="I134" s="32">
        <f>ROUND(ROUND(H134,2)*ROUND(G134,3),2)</f>
        <v>0</v>
      </c>
      <c r="O134">
        <f>(I134*21)/100</f>
        <v>0</v>
      </c>
      <c r="P134" t="s">
        <v>22</v>
      </c>
    </row>
    <row r="135" spans="1:18" ht="13.2" x14ac:dyDescent="0.25">
      <c r="A135" s="33" t="s">
        <v>49</v>
      </c>
      <c r="E135" s="34" t="s">
        <v>46</v>
      </c>
    </row>
    <row r="136" spans="1:18" ht="26.4" x14ac:dyDescent="0.25">
      <c r="A136" s="37" t="s">
        <v>51</v>
      </c>
      <c r="E136" s="36" t="s">
        <v>307</v>
      </c>
    </row>
    <row r="137" spans="1:18" ht="13.2" x14ac:dyDescent="0.25">
      <c r="A137" s="24" t="s">
        <v>44</v>
      </c>
      <c r="B137" s="28" t="s">
        <v>308</v>
      </c>
      <c r="C137" s="28" t="s">
        <v>309</v>
      </c>
      <c r="D137" s="24" t="s">
        <v>46</v>
      </c>
      <c r="E137" s="29" t="s">
        <v>310</v>
      </c>
      <c r="F137" s="30" t="s">
        <v>145</v>
      </c>
      <c r="G137" s="31">
        <v>151</v>
      </c>
      <c r="H137" s="32"/>
      <c r="I137" s="32">
        <f>ROUND(ROUND(H137,2)*ROUND(G137,3),2)</f>
        <v>0</v>
      </c>
      <c r="O137">
        <f>(I137*21)/100</f>
        <v>0</v>
      </c>
      <c r="P137" t="s">
        <v>22</v>
      </c>
    </row>
    <row r="138" spans="1:18" ht="13.2" x14ac:dyDescent="0.25">
      <c r="A138" s="33" t="s">
        <v>49</v>
      </c>
      <c r="E138" s="34" t="s">
        <v>46</v>
      </c>
    </row>
    <row r="139" spans="1:18" ht="13.2" x14ac:dyDescent="0.25">
      <c r="A139" s="35" t="s">
        <v>51</v>
      </c>
      <c r="E139" s="36" t="s">
        <v>311</v>
      </c>
    </row>
    <row r="140" spans="1:18" ht="12.75" customHeight="1" x14ac:dyDescent="0.25">
      <c r="A140" s="12" t="s">
        <v>42</v>
      </c>
      <c r="B140" s="12"/>
      <c r="C140" s="39" t="s">
        <v>39</v>
      </c>
      <c r="D140" s="12"/>
      <c r="E140" s="26" t="s">
        <v>102</v>
      </c>
      <c r="F140" s="12"/>
      <c r="G140" s="12"/>
      <c r="H140" s="12"/>
      <c r="I140" s="40">
        <f>0+Q140</f>
        <v>0</v>
      </c>
      <c r="O140">
        <f>0+R140</f>
        <v>0</v>
      </c>
      <c r="Q140">
        <f>0+I141+I144+I147+I150+I153+I156+I159+I162+I165</f>
        <v>0</v>
      </c>
      <c r="R140">
        <f>0+O141+O144+O147+O150+O153+O156+O159+O162+O165</f>
        <v>0</v>
      </c>
    </row>
    <row r="141" spans="1:18" ht="13.2" x14ac:dyDescent="0.25">
      <c r="A141" s="24" t="s">
        <v>44</v>
      </c>
      <c r="B141" s="28" t="s">
        <v>312</v>
      </c>
      <c r="C141" s="28" t="s">
        <v>313</v>
      </c>
      <c r="D141" s="24" t="s">
        <v>57</v>
      </c>
      <c r="E141" s="29" t="s">
        <v>314</v>
      </c>
      <c r="F141" s="30" t="s">
        <v>145</v>
      </c>
      <c r="G141" s="31">
        <v>2</v>
      </c>
      <c r="H141" s="32"/>
      <c r="I141" s="32">
        <f>ROUND(ROUND(H141,2)*ROUND(G141,3),2)</f>
        <v>0</v>
      </c>
      <c r="O141">
        <f>(I141*21)/100</f>
        <v>0</v>
      </c>
      <c r="P141" t="s">
        <v>22</v>
      </c>
    </row>
    <row r="142" spans="1:18" ht="13.2" x14ac:dyDescent="0.25">
      <c r="A142" s="33" t="s">
        <v>49</v>
      </c>
      <c r="E142" s="34" t="s">
        <v>315</v>
      </c>
    </row>
    <row r="143" spans="1:18" ht="26.4" x14ac:dyDescent="0.25">
      <c r="A143" s="37" t="s">
        <v>51</v>
      </c>
      <c r="E143" s="36" t="s">
        <v>316</v>
      </c>
    </row>
    <row r="144" spans="1:18" ht="13.2" x14ac:dyDescent="0.25">
      <c r="A144" s="24" t="s">
        <v>44</v>
      </c>
      <c r="B144" s="28" t="s">
        <v>317</v>
      </c>
      <c r="C144" s="28" t="s">
        <v>313</v>
      </c>
      <c r="D144" s="24" t="s">
        <v>60</v>
      </c>
      <c r="E144" s="29" t="s">
        <v>314</v>
      </c>
      <c r="F144" s="30" t="s">
        <v>145</v>
      </c>
      <c r="G144" s="31">
        <v>28.5</v>
      </c>
      <c r="H144" s="32"/>
      <c r="I144" s="32">
        <f>ROUND(ROUND(H144,2)*ROUND(G144,3),2)</f>
        <v>0</v>
      </c>
      <c r="O144">
        <f>(I144*21)/100</f>
        <v>0</v>
      </c>
      <c r="P144" t="s">
        <v>22</v>
      </c>
    </row>
    <row r="145" spans="1:16" ht="26.4" x14ac:dyDescent="0.25">
      <c r="A145" s="33" t="s">
        <v>49</v>
      </c>
      <c r="E145" s="34" t="s">
        <v>318</v>
      </c>
    </row>
    <row r="146" spans="1:16" ht="52.8" x14ac:dyDescent="0.25">
      <c r="A146" s="37" t="s">
        <v>51</v>
      </c>
      <c r="E146" s="36" t="s">
        <v>319</v>
      </c>
    </row>
    <row r="147" spans="1:16" ht="13.2" x14ac:dyDescent="0.25">
      <c r="A147" s="24" t="s">
        <v>44</v>
      </c>
      <c r="B147" s="28" t="s">
        <v>320</v>
      </c>
      <c r="C147" s="28" t="s">
        <v>313</v>
      </c>
      <c r="D147" s="24" t="s">
        <v>321</v>
      </c>
      <c r="E147" s="29" t="s">
        <v>314</v>
      </c>
      <c r="F147" s="30" t="s">
        <v>145</v>
      </c>
      <c r="G147" s="31">
        <v>133</v>
      </c>
      <c r="H147" s="32"/>
      <c r="I147" s="32">
        <f>ROUND(ROUND(H147,2)*ROUND(G147,3),2)</f>
        <v>0</v>
      </c>
      <c r="O147">
        <f>(I147*21)/100</f>
        <v>0</v>
      </c>
      <c r="P147" t="s">
        <v>22</v>
      </c>
    </row>
    <row r="148" spans="1:16" ht="13.2" x14ac:dyDescent="0.25">
      <c r="A148" s="33" t="s">
        <v>49</v>
      </c>
      <c r="E148" s="34" t="s">
        <v>322</v>
      </c>
    </row>
    <row r="149" spans="1:16" ht="26.4" x14ac:dyDescent="0.25">
      <c r="A149" s="37" t="s">
        <v>51</v>
      </c>
      <c r="E149" s="36" t="s">
        <v>323</v>
      </c>
    </row>
    <row r="150" spans="1:16" ht="13.2" x14ac:dyDescent="0.25">
      <c r="A150" s="24" t="s">
        <v>44</v>
      </c>
      <c r="B150" s="28" t="s">
        <v>324</v>
      </c>
      <c r="C150" s="28" t="s">
        <v>325</v>
      </c>
      <c r="D150" s="24" t="s">
        <v>46</v>
      </c>
      <c r="E150" s="29" t="s">
        <v>326</v>
      </c>
      <c r="F150" s="30" t="s">
        <v>145</v>
      </c>
      <c r="G150" s="31">
        <v>70</v>
      </c>
      <c r="H150" s="32"/>
      <c r="I150" s="32">
        <f>ROUND(ROUND(H150,2)*ROUND(G150,3),2)</f>
        <v>0</v>
      </c>
      <c r="O150">
        <f>(I150*21)/100</f>
        <v>0</v>
      </c>
      <c r="P150" t="s">
        <v>22</v>
      </c>
    </row>
    <row r="151" spans="1:16" ht="26.4" x14ac:dyDescent="0.25">
      <c r="A151" s="33" t="s">
        <v>49</v>
      </c>
      <c r="E151" s="34" t="s">
        <v>327</v>
      </c>
    </row>
    <row r="152" spans="1:16" ht="13.2" x14ac:dyDescent="0.25">
      <c r="A152" s="37" t="s">
        <v>51</v>
      </c>
      <c r="E152" s="36" t="s">
        <v>328</v>
      </c>
    </row>
    <row r="153" spans="1:16" ht="13.2" x14ac:dyDescent="0.25">
      <c r="A153" s="24" t="s">
        <v>44</v>
      </c>
      <c r="B153" s="28" t="s">
        <v>329</v>
      </c>
      <c r="C153" s="28" t="s">
        <v>330</v>
      </c>
      <c r="D153" s="24" t="s">
        <v>46</v>
      </c>
      <c r="E153" s="29" t="s">
        <v>331</v>
      </c>
      <c r="F153" s="30" t="s">
        <v>145</v>
      </c>
      <c r="G153" s="31">
        <v>13</v>
      </c>
      <c r="H153" s="32"/>
      <c r="I153" s="32">
        <f>ROUND(ROUND(H153,2)*ROUND(G153,3),2)</f>
        <v>0</v>
      </c>
      <c r="O153">
        <f>(I153*21)/100</f>
        <v>0</v>
      </c>
      <c r="P153" t="s">
        <v>22</v>
      </c>
    </row>
    <row r="154" spans="1:16" ht="13.2" x14ac:dyDescent="0.25">
      <c r="A154" s="33" t="s">
        <v>49</v>
      </c>
      <c r="E154" s="34" t="s">
        <v>332</v>
      </c>
    </row>
    <row r="155" spans="1:16" ht="26.4" x14ac:dyDescent="0.25">
      <c r="A155" s="37" t="s">
        <v>51</v>
      </c>
      <c r="E155" s="36" t="s">
        <v>333</v>
      </c>
    </row>
    <row r="156" spans="1:16" ht="13.2" x14ac:dyDescent="0.25">
      <c r="A156" s="24" t="s">
        <v>44</v>
      </c>
      <c r="B156" s="28" t="s">
        <v>334</v>
      </c>
      <c r="C156" s="28" t="s">
        <v>335</v>
      </c>
      <c r="D156" s="24" t="s">
        <v>46</v>
      </c>
      <c r="E156" s="29" t="s">
        <v>336</v>
      </c>
      <c r="F156" s="30" t="s">
        <v>145</v>
      </c>
      <c r="G156" s="31">
        <v>128.5</v>
      </c>
      <c r="H156" s="32"/>
      <c r="I156" s="32">
        <f>ROUND(ROUND(H156,2)*ROUND(G156,3),2)</f>
        <v>0</v>
      </c>
      <c r="O156">
        <f>(I156*21)/100</f>
        <v>0</v>
      </c>
      <c r="P156" t="s">
        <v>22</v>
      </c>
    </row>
    <row r="157" spans="1:16" ht="26.4" x14ac:dyDescent="0.25">
      <c r="A157" s="33" t="s">
        <v>49</v>
      </c>
      <c r="E157" s="34" t="s">
        <v>337</v>
      </c>
    </row>
    <row r="158" spans="1:16" ht="39.6" x14ac:dyDescent="0.25">
      <c r="A158" s="37" t="s">
        <v>51</v>
      </c>
      <c r="E158" s="36" t="s">
        <v>160</v>
      </c>
    </row>
    <row r="159" spans="1:16" ht="13.2" x14ac:dyDescent="0.25">
      <c r="A159" s="24" t="s">
        <v>44</v>
      </c>
      <c r="B159" s="28" t="s">
        <v>338</v>
      </c>
      <c r="C159" s="28" t="s">
        <v>339</v>
      </c>
      <c r="D159" s="24" t="s">
        <v>46</v>
      </c>
      <c r="E159" s="29" t="s">
        <v>340</v>
      </c>
      <c r="F159" s="30" t="s">
        <v>91</v>
      </c>
      <c r="G159" s="31">
        <v>28.875</v>
      </c>
      <c r="H159" s="32"/>
      <c r="I159" s="32">
        <f>ROUND(ROUND(H159,2)*ROUND(G159,3),2)</f>
        <v>0</v>
      </c>
      <c r="O159">
        <f>(I159*21)/100</f>
        <v>0</v>
      </c>
      <c r="P159" t="s">
        <v>22</v>
      </c>
    </row>
    <row r="160" spans="1:16" ht="26.4" x14ac:dyDescent="0.25">
      <c r="A160" s="33" t="s">
        <v>49</v>
      </c>
      <c r="E160" s="34" t="s">
        <v>341</v>
      </c>
    </row>
    <row r="161" spans="1:16" ht="26.4" x14ac:dyDescent="0.25">
      <c r="A161" s="37" t="s">
        <v>51</v>
      </c>
      <c r="E161" s="36" t="s">
        <v>342</v>
      </c>
    </row>
    <row r="162" spans="1:16" ht="13.2" x14ac:dyDescent="0.25">
      <c r="A162" s="24" t="s">
        <v>44</v>
      </c>
      <c r="B162" s="28" t="s">
        <v>343</v>
      </c>
      <c r="C162" s="28" t="s">
        <v>344</v>
      </c>
      <c r="D162" s="24" t="s">
        <v>46</v>
      </c>
      <c r="E162" s="29" t="s">
        <v>345</v>
      </c>
      <c r="F162" s="30" t="s">
        <v>77</v>
      </c>
      <c r="G162" s="31">
        <v>1</v>
      </c>
      <c r="H162" s="32"/>
      <c r="I162" s="32">
        <f>ROUND(ROUND(H162,2)*ROUND(G162,3),2)</f>
        <v>0</v>
      </c>
      <c r="O162">
        <f>(I162*21)/100</f>
        <v>0</v>
      </c>
      <c r="P162" t="s">
        <v>22</v>
      </c>
    </row>
    <row r="163" spans="1:16" ht="26.4" x14ac:dyDescent="0.25">
      <c r="A163" s="33" t="s">
        <v>49</v>
      </c>
      <c r="E163" s="34" t="s">
        <v>346</v>
      </c>
    </row>
    <row r="164" spans="1:16" ht="26.4" x14ac:dyDescent="0.25">
      <c r="A164" s="37" t="s">
        <v>51</v>
      </c>
      <c r="E164" s="36" t="s">
        <v>347</v>
      </c>
    </row>
    <row r="165" spans="1:16" ht="13.2" x14ac:dyDescent="0.25">
      <c r="A165" s="24" t="s">
        <v>44</v>
      </c>
      <c r="B165" s="28" t="s">
        <v>348</v>
      </c>
      <c r="C165" s="28" t="s">
        <v>349</v>
      </c>
      <c r="D165" s="24" t="s">
        <v>46</v>
      </c>
      <c r="E165" s="29" t="s">
        <v>350</v>
      </c>
      <c r="F165" s="30" t="s">
        <v>126</v>
      </c>
      <c r="G165" s="31">
        <v>1</v>
      </c>
      <c r="H165" s="32"/>
      <c r="I165" s="32">
        <f>ROUND(ROUND(H165,2)*ROUND(G165,3),2)</f>
        <v>0</v>
      </c>
      <c r="O165">
        <f>(I165*21)/100</f>
        <v>0</v>
      </c>
      <c r="P165" t="s">
        <v>22</v>
      </c>
    </row>
    <row r="166" spans="1:16" ht="13.2" x14ac:dyDescent="0.25">
      <c r="A166" s="33" t="s">
        <v>49</v>
      </c>
      <c r="E166" s="34" t="s">
        <v>351</v>
      </c>
    </row>
    <row r="167" spans="1:16" ht="26.4" x14ac:dyDescent="0.25">
      <c r="A167" s="35" t="s">
        <v>51</v>
      </c>
      <c r="E167" s="36" t="s">
        <v>352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0"/>
  <sheetViews>
    <sheetView workbookViewId="0">
      <pane ySplit="7" topLeftCell="A8" activePane="bottomLeft" state="frozen"/>
      <selection pane="bottomLeft" activeCell="I199" sqref="I199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0+O8+O18+O85+O92+O99+O130+O152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353</v>
      </c>
      <c r="I3" s="38">
        <f>0+I8+I18+I85+I92+I99+I130+I152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353</v>
      </c>
      <c r="D4" s="2"/>
      <c r="E4" s="20" t="s">
        <v>354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0+I9+I12+I15</f>
        <v>0</v>
      </c>
      <c r="R8">
        <f>0+O9+O12+O15</f>
        <v>0</v>
      </c>
    </row>
    <row r="9" spans="1:18" ht="13.2" x14ac:dyDescent="0.25">
      <c r="A9" s="24" t="s">
        <v>44</v>
      </c>
      <c r="B9" s="28" t="s">
        <v>28</v>
      </c>
      <c r="C9" s="28" t="s">
        <v>115</v>
      </c>
      <c r="D9" s="24" t="s">
        <v>57</v>
      </c>
      <c r="E9" s="29" t="s">
        <v>116</v>
      </c>
      <c r="F9" s="30" t="s">
        <v>117</v>
      </c>
      <c r="G9" s="31">
        <v>2301.357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33" t="s">
        <v>49</v>
      </c>
      <c r="E10" s="34" t="s">
        <v>118</v>
      </c>
    </row>
    <row r="11" spans="1:18" ht="118.8" x14ac:dyDescent="0.25">
      <c r="A11" s="37" t="s">
        <v>51</v>
      </c>
      <c r="E11" s="36" t="s">
        <v>355</v>
      </c>
    </row>
    <row r="12" spans="1:18" ht="13.2" x14ac:dyDescent="0.25">
      <c r="A12" s="24" t="s">
        <v>44</v>
      </c>
      <c r="B12" s="28" t="s">
        <v>22</v>
      </c>
      <c r="C12" s="28" t="s">
        <v>120</v>
      </c>
      <c r="D12" s="24" t="s">
        <v>46</v>
      </c>
      <c r="E12" s="29" t="s">
        <v>121</v>
      </c>
      <c r="F12" s="30" t="s">
        <v>117</v>
      </c>
      <c r="G12" s="31">
        <v>1896.39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13.2" x14ac:dyDescent="0.25">
      <c r="A13" s="33" t="s">
        <v>49</v>
      </c>
      <c r="E13" s="34" t="s">
        <v>122</v>
      </c>
    </row>
    <row r="14" spans="1:18" ht="66" x14ac:dyDescent="0.25">
      <c r="A14" s="37" t="s">
        <v>51</v>
      </c>
      <c r="E14" s="36" t="s">
        <v>356</v>
      </c>
    </row>
    <row r="15" spans="1:18" ht="13.2" x14ac:dyDescent="0.25">
      <c r="A15" s="24" t="s">
        <v>44</v>
      </c>
      <c r="B15" s="28" t="s">
        <v>21</v>
      </c>
      <c r="C15" s="28" t="s">
        <v>124</v>
      </c>
      <c r="D15" s="24" t="s">
        <v>46</v>
      </c>
      <c r="E15" s="29" t="s">
        <v>125</v>
      </c>
      <c r="F15" s="30" t="s">
        <v>126</v>
      </c>
      <c r="G15" s="31">
        <v>31.5</v>
      </c>
      <c r="H15" s="32"/>
      <c r="I15" s="32">
        <f>ROUND(ROUND(H15,2)*ROUND(G15,3),2)</f>
        <v>0</v>
      </c>
      <c r="O15">
        <f>(I15*21)/100</f>
        <v>0</v>
      </c>
      <c r="P15" t="s">
        <v>22</v>
      </c>
    </row>
    <row r="16" spans="1:18" ht="26.4" x14ac:dyDescent="0.25">
      <c r="A16" s="33" t="s">
        <v>49</v>
      </c>
      <c r="E16" s="34" t="s">
        <v>127</v>
      </c>
    </row>
    <row r="17" spans="1:18" ht="13.2" x14ac:dyDescent="0.25">
      <c r="A17" s="35" t="s">
        <v>51</v>
      </c>
      <c r="E17" s="36" t="s">
        <v>170</v>
      </c>
    </row>
    <row r="18" spans="1:18" ht="12.75" customHeight="1" x14ac:dyDescent="0.25">
      <c r="A18" s="12" t="s">
        <v>42</v>
      </c>
      <c r="B18" s="12"/>
      <c r="C18" s="39" t="s">
        <v>28</v>
      </c>
      <c r="D18" s="12"/>
      <c r="E18" s="26" t="s">
        <v>88</v>
      </c>
      <c r="F18" s="12"/>
      <c r="G18" s="12"/>
      <c r="H18" s="12"/>
      <c r="I18" s="40">
        <f>0+Q18</f>
        <v>0</v>
      </c>
      <c r="O18">
        <f>0+R18</f>
        <v>0</v>
      </c>
      <c r="Q18">
        <f>0+I19+I22+I25+I28+I31+I34+I37+I40+I43+I46+I49+I52+I55+I58+I61+I64+I67+I70+I73+I76+I79+I82</f>
        <v>0</v>
      </c>
      <c r="R18">
        <f>0+O19+O22+O25+O28+O31+O34+O37+O40+O43+O46+O49+O52+O55+O58+O61+O64+O67+O70+O73+O76+O79+O82</f>
        <v>0</v>
      </c>
    </row>
    <row r="19" spans="1:18" ht="13.2" x14ac:dyDescent="0.25">
      <c r="A19" s="24" t="s">
        <v>44</v>
      </c>
      <c r="B19" s="28" t="s">
        <v>32</v>
      </c>
      <c r="C19" s="28" t="s">
        <v>129</v>
      </c>
      <c r="D19" s="24" t="s">
        <v>46</v>
      </c>
      <c r="E19" s="29" t="s">
        <v>130</v>
      </c>
      <c r="F19" s="30" t="s">
        <v>126</v>
      </c>
      <c r="G19" s="31">
        <v>817.58</v>
      </c>
      <c r="H19" s="32"/>
      <c r="I19" s="32">
        <f>ROUND(ROUND(H19,2)*ROUND(G19,3),2)</f>
        <v>0</v>
      </c>
      <c r="O19">
        <f>(I19*21)/100</f>
        <v>0</v>
      </c>
      <c r="P19" t="s">
        <v>22</v>
      </c>
    </row>
    <row r="20" spans="1:18" ht="26.4" x14ac:dyDescent="0.25">
      <c r="A20" s="33" t="s">
        <v>49</v>
      </c>
      <c r="E20" s="34" t="s">
        <v>131</v>
      </c>
    </row>
    <row r="21" spans="1:18" ht="66" x14ac:dyDescent="0.25">
      <c r="A21" s="37" t="s">
        <v>51</v>
      </c>
      <c r="E21" s="36" t="s">
        <v>357</v>
      </c>
    </row>
    <row r="22" spans="1:18" ht="13.2" x14ac:dyDescent="0.25">
      <c r="A22" s="24" t="s">
        <v>44</v>
      </c>
      <c r="B22" s="28" t="s">
        <v>34</v>
      </c>
      <c r="C22" s="28" t="s">
        <v>133</v>
      </c>
      <c r="D22" s="24" t="s">
        <v>46</v>
      </c>
      <c r="E22" s="29" t="s">
        <v>134</v>
      </c>
      <c r="F22" s="30" t="s">
        <v>126</v>
      </c>
      <c r="G22" s="31">
        <v>114.85</v>
      </c>
      <c r="H22" s="32"/>
      <c r="I22" s="32">
        <f>ROUND(ROUND(H22,2)*ROUND(G22,3),2)</f>
        <v>0</v>
      </c>
      <c r="O22">
        <f>(I22*21)/100</f>
        <v>0</v>
      </c>
      <c r="P22" t="s">
        <v>22</v>
      </c>
    </row>
    <row r="23" spans="1:18" ht="13.2" x14ac:dyDescent="0.25">
      <c r="A23" s="33" t="s">
        <v>49</v>
      </c>
      <c r="E23" s="34" t="s">
        <v>135</v>
      </c>
    </row>
    <row r="24" spans="1:18" ht="66" x14ac:dyDescent="0.25">
      <c r="A24" s="37" t="s">
        <v>51</v>
      </c>
      <c r="E24" s="36" t="s">
        <v>358</v>
      </c>
    </row>
    <row r="25" spans="1:18" ht="13.2" x14ac:dyDescent="0.25">
      <c r="A25" s="24" t="s">
        <v>44</v>
      </c>
      <c r="B25" s="28" t="s">
        <v>36</v>
      </c>
      <c r="C25" s="28" t="s">
        <v>137</v>
      </c>
      <c r="D25" s="24" t="s">
        <v>57</v>
      </c>
      <c r="E25" s="29" t="s">
        <v>138</v>
      </c>
      <c r="F25" s="30" t="s">
        <v>126</v>
      </c>
      <c r="G25" s="31">
        <v>434.38499999999999</v>
      </c>
      <c r="H25" s="32"/>
      <c r="I25" s="32">
        <f>ROUND(ROUND(H25,2)*ROUND(G25,3),2)</f>
        <v>0</v>
      </c>
      <c r="O25">
        <f>(I25*21)/100</f>
        <v>0</v>
      </c>
      <c r="P25" t="s">
        <v>22</v>
      </c>
    </row>
    <row r="26" spans="1:18" ht="26.4" x14ac:dyDescent="0.25">
      <c r="A26" s="33" t="s">
        <v>49</v>
      </c>
      <c r="E26" s="34" t="s">
        <v>139</v>
      </c>
    </row>
    <row r="27" spans="1:18" ht="39.6" x14ac:dyDescent="0.25">
      <c r="A27" s="37" t="s">
        <v>51</v>
      </c>
      <c r="E27" s="36" t="s">
        <v>359</v>
      </c>
    </row>
    <row r="28" spans="1:18" ht="13.2" x14ac:dyDescent="0.25">
      <c r="A28" s="24" t="s">
        <v>44</v>
      </c>
      <c r="B28" s="28" t="s">
        <v>69</v>
      </c>
      <c r="C28" s="28" t="s">
        <v>137</v>
      </c>
      <c r="D28" s="24" t="s">
        <v>60</v>
      </c>
      <c r="E28" s="29" t="s">
        <v>138</v>
      </c>
      <c r="F28" s="30" t="s">
        <v>126</v>
      </c>
      <c r="G28" s="31">
        <v>186.16499999999999</v>
      </c>
      <c r="H28" s="32"/>
      <c r="I28" s="32">
        <f>ROUND(ROUND(H28,2)*ROUND(G28,3),2)</f>
        <v>0</v>
      </c>
      <c r="O28">
        <f>(I28*21)/100</f>
        <v>0</v>
      </c>
      <c r="P28" t="s">
        <v>22</v>
      </c>
    </row>
    <row r="29" spans="1:18" ht="26.4" x14ac:dyDescent="0.25">
      <c r="A29" s="33" t="s">
        <v>49</v>
      </c>
      <c r="E29" s="34" t="s">
        <v>141</v>
      </c>
    </row>
    <row r="30" spans="1:18" ht="39.6" x14ac:dyDescent="0.25">
      <c r="A30" s="37" t="s">
        <v>51</v>
      </c>
      <c r="E30" s="36" t="s">
        <v>360</v>
      </c>
    </row>
    <row r="31" spans="1:18" ht="13.2" x14ac:dyDescent="0.25">
      <c r="A31" s="24" t="s">
        <v>44</v>
      </c>
      <c r="B31" s="28" t="s">
        <v>74</v>
      </c>
      <c r="C31" s="28" t="s">
        <v>361</v>
      </c>
      <c r="D31" s="24" t="s">
        <v>57</v>
      </c>
      <c r="E31" s="29" t="s">
        <v>362</v>
      </c>
      <c r="F31" s="30" t="s">
        <v>126</v>
      </c>
      <c r="G31" s="31">
        <v>16.38</v>
      </c>
      <c r="H31" s="32"/>
      <c r="I31" s="32">
        <f>ROUND(ROUND(H31,2)*ROUND(G31,3),2)</f>
        <v>0</v>
      </c>
      <c r="O31">
        <f>(I31*21)/100</f>
        <v>0</v>
      </c>
      <c r="P31" t="s">
        <v>22</v>
      </c>
    </row>
    <row r="32" spans="1:18" ht="26.4" x14ac:dyDescent="0.25">
      <c r="A32" s="33" t="s">
        <v>49</v>
      </c>
      <c r="E32" s="34" t="s">
        <v>363</v>
      </c>
    </row>
    <row r="33" spans="1:16" ht="52.8" x14ac:dyDescent="0.25">
      <c r="A33" s="37" t="s">
        <v>51</v>
      </c>
      <c r="E33" s="36" t="s">
        <v>364</v>
      </c>
    </row>
    <row r="34" spans="1:16" ht="13.2" x14ac:dyDescent="0.25">
      <c r="A34" s="24" t="s">
        <v>44</v>
      </c>
      <c r="B34" s="28" t="s">
        <v>39</v>
      </c>
      <c r="C34" s="28" t="s">
        <v>361</v>
      </c>
      <c r="D34" s="24" t="s">
        <v>60</v>
      </c>
      <c r="E34" s="29" t="s">
        <v>362</v>
      </c>
      <c r="F34" s="30" t="s">
        <v>126</v>
      </c>
      <c r="G34" s="31">
        <v>7.02</v>
      </c>
      <c r="H34" s="32"/>
      <c r="I34" s="32">
        <f>ROUND(ROUND(H34,2)*ROUND(G34,3),2)</f>
        <v>0</v>
      </c>
      <c r="O34">
        <f>(I34*21)/100</f>
        <v>0</v>
      </c>
      <c r="P34" t="s">
        <v>22</v>
      </c>
    </row>
    <row r="35" spans="1:16" ht="26.4" x14ac:dyDescent="0.25">
      <c r="A35" s="33" t="s">
        <v>49</v>
      </c>
      <c r="E35" s="34" t="s">
        <v>365</v>
      </c>
    </row>
    <row r="36" spans="1:16" ht="52.8" x14ac:dyDescent="0.25">
      <c r="A36" s="37" t="s">
        <v>51</v>
      </c>
      <c r="E36" s="36" t="s">
        <v>366</v>
      </c>
    </row>
    <row r="37" spans="1:16" ht="13.2" x14ac:dyDescent="0.25">
      <c r="A37" s="24" t="s">
        <v>44</v>
      </c>
      <c r="B37" s="28" t="s">
        <v>41</v>
      </c>
      <c r="C37" s="28" t="s">
        <v>143</v>
      </c>
      <c r="D37" s="24" t="s">
        <v>46</v>
      </c>
      <c r="E37" s="29" t="s">
        <v>144</v>
      </c>
      <c r="F37" s="30" t="s">
        <v>145</v>
      </c>
      <c r="G37" s="31">
        <v>432</v>
      </c>
      <c r="H37" s="32"/>
      <c r="I37" s="32">
        <f>ROUND(ROUND(H37,2)*ROUND(G37,3),2)</f>
        <v>0</v>
      </c>
      <c r="O37">
        <f>(I37*21)/100</f>
        <v>0</v>
      </c>
      <c r="P37" t="s">
        <v>22</v>
      </c>
    </row>
    <row r="38" spans="1:16" ht="13.2" x14ac:dyDescent="0.25">
      <c r="A38" s="33" t="s">
        <v>49</v>
      </c>
      <c r="E38" s="34" t="s">
        <v>146</v>
      </c>
    </row>
    <row r="39" spans="1:16" ht="39.6" x14ac:dyDescent="0.25">
      <c r="A39" s="37" t="s">
        <v>51</v>
      </c>
      <c r="E39" s="36" t="s">
        <v>367</v>
      </c>
    </row>
    <row r="40" spans="1:16" ht="13.2" x14ac:dyDescent="0.25">
      <c r="A40" s="24" t="s">
        <v>44</v>
      </c>
      <c r="B40" s="28" t="s">
        <v>156</v>
      </c>
      <c r="C40" s="28" t="s">
        <v>152</v>
      </c>
      <c r="D40" s="24" t="s">
        <v>46</v>
      </c>
      <c r="E40" s="29" t="s">
        <v>153</v>
      </c>
      <c r="F40" s="30" t="s">
        <v>126</v>
      </c>
      <c r="G40" s="31">
        <v>709.2</v>
      </c>
      <c r="H40" s="32"/>
      <c r="I40" s="32">
        <f>ROUND(ROUND(H40,2)*ROUND(G40,3),2)</f>
        <v>0</v>
      </c>
      <c r="O40">
        <f>(I40*21)/100</f>
        <v>0</v>
      </c>
      <c r="P40" t="s">
        <v>22</v>
      </c>
    </row>
    <row r="41" spans="1:16" ht="39.6" x14ac:dyDescent="0.25">
      <c r="A41" s="33" t="s">
        <v>49</v>
      </c>
      <c r="E41" s="34" t="s">
        <v>154</v>
      </c>
    </row>
    <row r="42" spans="1:16" ht="39.6" x14ac:dyDescent="0.25">
      <c r="A42" s="37" t="s">
        <v>51</v>
      </c>
      <c r="E42" s="36" t="s">
        <v>368</v>
      </c>
    </row>
    <row r="43" spans="1:16" ht="13.2" x14ac:dyDescent="0.25">
      <c r="A43" s="24" t="s">
        <v>44</v>
      </c>
      <c r="B43" s="28" t="s">
        <v>161</v>
      </c>
      <c r="C43" s="28" t="s">
        <v>157</v>
      </c>
      <c r="D43" s="24" t="s">
        <v>46</v>
      </c>
      <c r="E43" s="29" t="s">
        <v>158</v>
      </c>
      <c r="F43" s="30" t="s">
        <v>145</v>
      </c>
      <c r="G43" s="31">
        <v>129.5</v>
      </c>
      <c r="H43" s="32"/>
      <c r="I43" s="32">
        <f>ROUND(ROUND(H43,2)*ROUND(G43,3),2)</f>
        <v>0</v>
      </c>
      <c r="O43">
        <f>(I43*21)/100</f>
        <v>0</v>
      </c>
      <c r="P43" t="s">
        <v>22</v>
      </c>
    </row>
    <row r="44" spans="1:16" ht="26.4" x14ac:dyDescent="0.25">
      <c r="A44" s="33" t="s">
        <v>49</v>
      </c>
      <c r="E44" s="34" t="s">
        <v>159</v>
      </c>
    </row>
    <row r="45" spans="1:16" ht="39.6" x14ac:dyDescent="0.25">
      <c r="A45" s="37" t="s">
        <v>51</v>
      </c>
      <c r="E45" s="36" t="s">
        <v>369</v>
      </c>
    </row>
    <row r="46" spans="1:16" ht="13.2" x14ac:dyDescent="0.25">
      <c r="A46" s="24" t="s">
        <v>44</v>
      </c>
      <c r="B46" s="28" t="s">
        <v>166</v>
      </c>
      <c r="C46" s="28" t="s">
        <v>162</v>
      </c>
      <c r="D46" s="24" t="s">
        <v>46</v>
      </c>
      <c r="E46" s="29" t="s">
        <v>163</v>
      </c>
      <c r="F46" s="30" t="s">
        <v>126</v>
      </c>
      <c r="G46" s="31">
        <v>595</v>
      </c>
      <c r="H46" s="32"/>
      <c r="I46" s="32">
        <f>ROUND(ROUND(H46,2)*ROUND(G46,3),2)</f>
        <v>0</v>
      </c>
      <c r="O46">
        <f>(I46*21)/100</f>
        <v>0</v>
      </c>
      <c r="P46" t="s">
        <v>22</v>
      </c>
    </row>
    <row r="47" spans="1:16" ht="13.2" x14ac:dyDescent="0.25">
      <c r="A47" s="33" t="s">
        <v>49</v>
      </c>
      <c r="E47" s="34" t="s">
        <v>164</v>
      </c>
    </row>
    <row r="48" spans="1:16" ht="66" x14ac:dyDescent="0.25">
      <c r="A48" s="37" t="s">
        <v>51</v>
      </c>
      <c r="E48" s="36" t="s">
        <v>370</v>
      </c>
    </row>
    <row r="49" spans="1:16" ht="13.2" x14ac:dyDescent="0.25">
      <c r="A49" s="24" t="s">
        <v>44</v>
      </c>
      <c r="B49" s="28" t="s">
        <v>171</v>
      </c>
      <c r="C49" s="28" t="s">
        <v>167</v>
      </c>
      <c r="D49" s="24" t="s">
        <v>57</v>
      </c>
      <c r="E49" s="29" t="s">
        <v>168</v>
      </c>
      <c r="F49" s="30" t="s">
        <v>126</v>
      </c>
      <c r="G49" s="31">
        <v>31.5</v>
      </c>
      <c r="H49" s="32"/>
      <c r="I49" s="32">
        <f>ROUND(ROUND(H49,2)*ROUND(G49,3),2)</f>
        <v>0</v>
      </c>
      <c r="O49">
        <f>(I49*21)/100</f>
        <v>0</v>
      </c>
      <c r="P49" t="s">
        <v>22</v>
      </c>
    </row>
    <row r="50" spans="1:16" ht="13.2" x14ac:dyDescent="0.25">
      <c r="A50" s="33" t="s">
        <v>49</v>
      </c>
      <c r="E50" s="34" t="s">
        <v>169</v>
      </c>
    </row>
    <row r="51" spans="1:16" ht="13.2" x14ac:dyDescent="0.25">
      <c r="A51" s="37" t="s">
        <v>51</v>
      </c>
      <c r="E51" s="36" t="s">
        <v>170</v>
      </c>
    </row>
    <row r="52" spans="1:16" ht="13.2" x14ac:dyDescent="0.25">
      <c r="A52" s="24" t="s">
        <v>44</v>
      </c>
      <c r="B52" s="28" t="s">
        <v>174</v>
      </c>
      <c r="C52" s="28" t="s">
        <v>167</v>
      </c>
      <c r="D52" s="24" t="s">
        <v>60</v>
      </c>
      <c r="E52" s="29" t="s">
        <v>168</v>
      </c>
      <c r="F52" s="30" t="s">
        <v>126</v>
      </c>
      <c r="G52" s="31">
        <v>35</v>
      </c>
      <c r="H52" s="32"/>
      <c r="I52" s="32">
        <f>ROUND(ROUND(H52,2)*ROUND(G52,3),2)</f>
        <v>0</v>
      </c>
      <c r="O52">
        <f>(I52*21)/100</f>
        <v>0</v>
      </c>
      <c r="P52" t="s">
        <v>22</v>
      </c>
    </row>
    <row r="53" spans="1:16" ht="13.2" x14ac:dyDescent="0.25">
      <c r="A53" s="33" t="s">
        <v>49</v>
      </c>
      <c r="E53" s="34" t="s">
        <v>172</v>
      </c>
    </row>
    <row r="54" spans="1:16" ht="13.2" x14ac:dyDescent="0.25">
      <c r="A54" s="37" t="s">
        <v>51</v>
      </c>
      <c r="E54" s="36" t="s">
        <v>371</v>
      </c>
    </row>
    <row r="55" spans="1:16" ht="13.2" x14ac:dyDescent="0.25">
      <c r="A55" s="24" t="s">
        <v>44</v>
      </c>
      <c r="B55" s="28" t="s">
        <v>179</v>
      </c>
      <c r="C55" s="28" t="s">
        <v>175</v>
      </c>
      <c r="D55" s="24" t="s">
        <v>46</v>
      </c>
      <c r="E55" s="29" t="s">
        <v>176</v>
      </c>
      <c r="F55" s="30" t="s">
        <v>91</v>
      </c>
      <c r="G55" s="31">
        <v>134</v>
      </c>
      <c r="H55" s="32"/>
      <c r="I55" s="32">
        <f>ROUND(ROUND(H55,2)*ROUND(G55,3),2)</f>
        <v>0</v>
      </c>
      <c r="O55">
        <f>(I55*21)/100</f>
        <v>0</v>
      </c>
      <c r="P55" t="s">
        <v>22</v>
      </c>
    </row>
    <row r="56" spans="1:16" ht="13.2" x14ac:dyDescent="0.25">
      <c r="A56" s="33" t="s">
        <v>49</v>
      </c>
      <c r="E56" s="34" t="s">
        <v>177</v>
      </c>
    </row>
    <row r="57" spans="1:16" ht="26.4" x14ac:dyDescent="0.25">
      <c r="A57" s="37" t="s">
        <v>51</v>
      </c>
      <c r="E57" s="36" t="s">
        <v>372</v>
      </c>
    </row>
    <row r="58" spans="1:16" ht="13.2" x14ac:dyDescent="0.25">
      <c r="A58" s="24" t="s">
        <v>44</v>
      </c>
      <c r="B58" s="28" t="s">
        <v>184</v>
      </c>
      <c r="C58" s="28" t="s">
        <v>180</v>
      </c>
      <c r="D58" s="24" t="s">
        <v>57</v>
      </c>
      <c r="E58" s="29" t="s">
        <v>181</v>
      </c>
      <c r="F58" s="30" t="s">
        <v>126</v>
      </c>
      <c r="G58" s="31">
        <v>19</v>
      </c>
      <c r="H58" s="32"/>
      <c r="I58" s="32">
        <f>ROUND(ROUND(H58,2)*ROUND(G58,3),2)</f>
        <v>0</v>
      </c>
      <c r="O58">
        <f>(I58*21)/100</f>
        <v>0</v>
      </c>
      <c r="P58" t="s">
        <v>22</v>
      </c>
    </row>
    <row r="59" spans="1:16" ht="26.4" x14ac:dyDescent="0.25">
      <c r="A59" s="33" t="s">
        <v>49</v>
      </c>
      <c r="E59" s="34" t="s">
        <v>182</v>
      </c>
    </row>
    <row r="60" spans="1:16" ht="66" x14ac:dyDescent="0.25">
      <c r="A60" s="37" t="s">
        <v>51</v>
      </c>
      <c r="E60" s="36" t="s">
        <v>373</v>
      </c>
    </row>
    <row r="61" spans="1:16" ht="13.2" x14ac:dyDescent="0.25">
      <c r="A61" s="24" t="s">
        <v>44</v>
      </c>
      <c r="B61" s="28" t="s">
        <v>187</v>
      </c>
      <c r="C61" s="28" t="s">
        <v>180</v>
      </c>
      <c r="D61" s="24" t="s">
        <v>60</v>
      </c>
      <c r="E61" s="29" t="s">
        <v>181</v>
      </c>
      <c r="F61" s="30" t="s">
        <v>126</v>
      </c>
      <c r="G61" s="31">
        <v>35</v>
      </c>
      <c r="H61" s="32"/>
      <c r="I61" s="32">
        <f>ROUND(ROUND(H61,2)*ROUND(G61,3),2)</f>
        <v>0</v>
      </c>
      <c r="O61">
        <f>(I61*21)/100</f>
        <v>0</v>
      </c>
      <c r="P61" t="s">
        <v>22</v>
      </c>
    </row>
    <row r="62" spans="1:16" ht="13.2" x14ac:dyDescent="0.25">
      <c r="A62" s="33" t="s">
        <v>49</v>
      </c>
      <c r="E62" s="34" t="s">
        <v>185</v>
      </c>
    </row>
    <row r="63" spans="1:16" ht="26.4" x14ac:dyDescent="0.25">
      <c r="A63" s="37" t="s">
        <v>51</v>
      </c>
      <c r="E63" s="36" t="s">
        <v>374</v>
      </c>
    </row>
    <row r="64" spans="1:16" ht="13.2" x14ac:dyDescent="0.25">
      <c r="A64" s="24" t="s">
        <v>44</v>
      </c>
      <c r="B64" s="28" t="s">
        <v>192</v>
      </c>
      <c r="C64" s="28" t="s">
        <v>188</v>
      </c>
      <c r="D64" s="24" t="s">
        <v>46</v>
      </c>
      <c r="E64" s="29" t="s">
        <v>189</v>
      </c>
      <c r="F64" s="30" t="s">
        <v>126</v>
      </c>
      <c r="G64" s="31">
        <v>363.99900000000002</v>
      </c>
      <c r="H64" s="32"/>
      <c r="I64" s="32">
        <f>ROUND(ROUND(H64,2)*ROUND(G64,3),2)</f>
        <v>0</v>
      </c>
      <c r="O64">
        <f>(I64*21)/100</f>
        <v>0</v>
      </c>
      <c r="P64" t="s">
        <v>22</v>
      </c>
    </row>
    <row r="65" spans="1:16" ht="26.4" x14ac:dyDescent="0.25">
      <c r="A65" s="33" t="s">
        <v>49</v>
      </c>
      <c r="E65" s="34" t="s">
        <v>190</v>
      </c>
    </row>
    <row r="66" spans="1:16" ht="92.4" x14ac:dyDescent="0.25">
      <c r="A66" s="37" t="s">
        <v>51</v>
      </c>
      <c r="E66" s="36" t="s">
        <v>375</v>
      </c>
    </row>
    <row r="67" spans="1:16" ht="13.2" x14ac:dyDescent="0.25">
      <c r="A67" s="24" t="s">
        <v>44</v>
      </c>
      <c r="B67" s="28" t="s">
        <v>197</v>
      </c>
      <c r="C67" s="28" t="s">
        <v>193</v>
      </c>
      <c r="D67" s="24" t="s">
        <v>46</v>
      </c>
      <c r="E67" s="29" t="s">
        <v>194</v>
      </c>
      <c r="F67" s="30" t="s">
        <v>126</v>
      </c>
      <c r="G67" s="31">
        <v>35</v>
      </c>
      <c r="H67" s="32"/>
      <c r="I67" s="32">
        <f>ROUND(ROUND(H67,2)*ROUND(G67,3),2)</f>
        <v>0</v>
      </c>
      <c r="O67">
        <f>(I67*21)/100</f>
        <v>0</v>
      </c>
      <c r="P67" t="s">
        <v>22</v>
      </c>
    </row>
    <row r="68" spans="1:16" ht="13.2" x14ac:dyDescent="0.25">
      <c r="A68" s="33" t="s">
        <v>49</v>
      </c>
      <c r="E68" s="34" t="s">
        <v>195</v>
      </c>
    </row>
    <row r="69" spans="1:16" ht="13.2" x14ac:dyDescent="0.25">
      <c r="A69" s="37" t="s">
        <v>51</v>
      </c>
      <c r="E69" s="36" t="s">
        <v>196</v>
      </c>
    </row>
    <row r="70" spans="1:16" ht="13.2" x14ac:dyDescent="0.25">
      <c r="A70" s="24" t="s">
        <v>44</v>
      </c>
      <c r="B70" s="28" t="s">
        <v>202</v>
      </c>
      <c r="C70" s="28" t="s">
        <v>198</v>
      </c>
      <c r="D70" s="24" t="s">
        <v>46</v>
      </c>
      <c r="E70" s="29" t="s">
        <v>199</v>
      </c>
      <c r="F70" s="30" t="s">
        <v>126</v>
      </c>
      <c r="G70" s="31">
        <v>31.5</v>
      </c>
      <c r="H70" s="32"/>
      <c r="I70" s="32">
        <f>ROUND(ROUND(H70,2)*ROUND(G70,3),2)</f>
        <v>0</v>
      </c>
      <c r="O70">
        <f>(I70*21)/100</f>
        <v>0</v>
      </c>
      <c r="P70" t="s">
        <v>22</v>
      </c>
    </row>
    <row r="71" spans="1:16" ht="13.2" x14ac:dyDescent="0.25">
      <c r="A71" s="33" t="s">
        <v>49</v>
      </c>
      <c r="E71" s="34" t="s">
        <v>200</v>
      </c>
    </row>
    <row r="72" spans="1:16" ht="52.8" x14ac:dyDescent="0.25">
      <c r="A72" s="37" t="s">
        <v>51</v>
      </c>
      <c r="E72" s="36" t="s">
        <v>376</v>
      </c>
    </row>
    <row r="73" spans="1:16" ht="13.2" x14ac:dyDescent="0.25">
      <c r="A73" s="24" t="s">
        <v>44</v>
      </c>
      <c r="B73" s="28" t="s">
        <v>207</v>
      </c>
      <c r="C73" s="28" t="s">
        <v>203</v>
      </c>
      <c r="D73" s="24" t="s">
        <v>46</v>
      </c>
      <c r="E73" s="29" t="s">
        <v>204</v>
      </c>
      <c r="F73" s="30" t="s">
        <v>126</v>
      </c>
      <c r="G73" s="31">
        <v>184.7</v>
      </c>
      <c r="H73" s="32"/>
      <c r="I73" s="32">
        <f>ROUND(ROUND(H73,2)*ROUND(G73,3),2)</f>
        <v>0</v>
      </c>
      <c r="O73">
        <f>(I73*21)/100</f>
        <v>0</v>
      </c>
      <c r="P73" t="s">
        <v>22</v>
      </c>
    </row>
    <row r="74" spans="1:16" ht="26.4" x14ac:dyDescent="0.25">
      <c r="A74" s="33" t="s">
        <v>49</v>
      </c>
      <c r="E74" s="34" t="s">
        <v>205</v>
      </c>
    </row>
    <row r="75" spans="1:16" ht="52.8" x14ac:dyDescent="0.25">
      <c r="A75" s="37" t="s">
        <v>51</v>
      </c>
      <c r="E75" s="36" t="s">
        <v>377</v>
      </c>
    </row>
    <row r="76" spans="1:16" ht="13.2" x14ac:dyDescent="0.25">
      <c r="A76" s="24" t="s">
        <v>44</v>
      </c>
      <c r="B76" s="28" t="s">
        <v>212</v>
      </c>
      <c r="C76" s="28" t="s">
        <v>208</v>
      </c>
      <c r="D76" s="24" t="s">
        <v>46</v>
      </c>
      <c r="E76" s="29" t="s">
        <v>209</v>
      </c>
      <c r="F76" s="30" t="s">
        <v>126</v>
      </c>
      <c r="G76" s="31">
        <v>107.1</v>
      </c>
      <c r="H76" s="32"/>
      <c r="I76" s="32">
        <f>ROUND(ROUND(H76,2)*ROUND(G76,3),2)</f>
        <v>0</v>
      </c>
      <c r="O76">
        <f>(I76*21)/100</f>
        <v>0</v>
      </c>
      <c r="P76" t="s">
        <v>22</v>
      </c>
    </row>
    <row r="77" spans="1:16" ht="13.2" x14ac:dyDescent="0.25">
      <c r="A77" s="33" t="s">
        <v>49</v>
      </c>
      <c r="E77" s="34" t="s">
        <v>210</v>
      </c>
    </row>
    <row r="78" spans="1:16" ht="52.8" x14ac:dyDescent="0.25">
      <c r="A78" s="37" t="s">
        <v>51</v>
      </c>
      <c r="E78" s="36" t="s">
        <v>378</v>
      </c>
    </row>
    <row r="79" spans="1:16" ht="13.2" x14ac:dyDescent="0.25">
      <c r="A79" s="24" t="s">
        <v>44</v>
      </c>
      <c r="B79" s="28" t="s">
        <v>216</v>
      </c>
      <c r="C79" s="28" t="s">
        <v>213</v>
      </c>
      <c r="D79" s="24" t="s">
        <v>46</v>
      </c>
      <c r="E79" s="29" t="s">
        <v>214</v>
      </c>
      <c r="F79" s="30" t="s">
        <v>91</v>
      </c>
      <c r="G79" s="31">
        <v>7437.5</v>
      </c>
      <c r="H79" s="32"/>
      <c r="I79" s="32">
        <f>ROUND(ROUND(H79,2)*ROUND(G79,3),2)</f>
        <v>0</v>
      </c>
      <c r="O79">
        <f>(I79*21)/100</f>
        <v>0</v>
      </c>
      <c r="P79" t="s">
        <v>22</v>
      </c>
    </row>
    <row r="80" spans="1:16" ht="13.2" x14ac:dyDescent="0.25">
      <c r="A80" s="33" t="s">
        <v>49</v>
      </c>
      <c r="E80" s="34" t="s">
        <v>46</v>
      </c>
    </row>
    <row r="81" spans="1:18" ht="39.6" x14ac:dyDescent="0.25">
      <c r="A81" s="37" t="s">
        <v>51</v>
      </c>
      <c r="E81" s="36" t="s">
        <v>215</v>
      </c>
    </row>
    <row r="82" spans="1:18" ht="13.2" x14ac:dyDescent="0.25">
      <c r="A82" s="24" t="s">
        <v>44</v>
      </c>
      <c r="B82" s="28" t="s">
        <v>222</v>
      </c>
      <c r="C82" s="28" t="s">
        <v>217</v>
      </c>
      <c r="D82" s="24" t="s">
        <v>46</v>
      </c>
      <c r="E82" s="29" t="s">
        <v>218</v>
      </c>
      <c r="F82" s="30" t="s">
        <v>126</v>
      </c>
      <c r="G82" s="31">
        <v>35</v>
      </c>
      <c r="H82" s="32"/>
      <c r="I82" s="32">
        <f>ROUND(ROUND(H82,2)*ROUND(G82,3),2)</f>
        <v>0</v>
      </c>
      <c r="O82">
        <f>(I82*21)/100</f>
        <v>0</v>
      </c>
      <c r="P82" t="s">
        <v>22</v>
      </c>
    </row>
    <row r="83" spans="1:18" ht="26.4" x14ac:dyDescent="0.25">
      <c r="A83" s="33" t="s">
        <v>49</v>
      </c>
      <c r="E83" s="34" t="s">
        <v>219</v>
      </c>
    </row>
    <row r="84" spans="1:18" ht="26.4" x14ac:dyDescent="0.25">
      <c r="A84" s="35" t="s">
        <v>51</v>
      </c>
      <c r="E84" s="36" t="s">
        <v>379</v>
      </c>
    </row>
    <row r="85" spans="1:18" ht="12.75" customHeight="1" x14ac:dyDescent="0.25">
      <c r="A85" s="12" t="s">
        <v>42</v>
      </c>
      <c r="B85" s="12"/>
      <c r="C85" s="39" t="s">
        <v>22</v>
      </c>
      <c r="D85" s="12"/>
      <c r="E85" s="26" t="s">
        <v>221</v>
      </c>
      <c r="F85" s="12"/>
      <c r="G85" s="12"/>
      <c r="H85" s="12"/>
      <c r="I85" s="40">
        <f>0+Q85</f>
        <v>0</v>
      </c>
      <c r="O85">
        <f>0+R85</f>
        <v>0</v>
      </c>
      <c r="Q85">
        <f>0+I86+I89</f>
        <v>0</v>
      </c>
      <c r="R85">
        <f>0+O86+O89</f>
        <v>0</v>
      </c>
    </row>
    <row r="86" spans="1:18" ht="13.2" x14ac:dyDescent="0.25">
      <c r="A86" s="24" t="s">
        <v>44</v>
      </c>
      <c r="B86" s="28" t="s">
        <v>227</v>
      </c>
      <c r="C86" s="28" t="s">
        <v>228</v>
      </c>
      <c r="D86" s="24" t="s">
        <v>46</v>
      </c>
      <c r="E86" s="29" t="s">
        <v>229</v>
      </c>
      <c r="F86" s="30" t="s">
        <v>91</v>
      </c>
      <c r="G86" s="31">
        <v>7437.5</v>
      </c>
      <c r="H86" s="32"/>
      <c r="I86" s="32">
        <f>ROUND(ROUND(H86,2)*ROUND(G86,3),2)</f>
        <v>0</v>
      </c>
      <c r="O86">
        <f>(I86*21)/100</f>
        <v>0</v>
      </c>
      <c r="P86" t="s">
        <v>22</v>
      </c>
    </row>
    <row r="87" spans="1:18" ht="39.6" x14ac:dyDescent="0.25">
      <c r="A87" s="33" t="s">
        <v>49</v>
      </c>
      <c r="E87" s="34" t="s">
        <v>230</v>
      </c>
    </row>
    <row r="88" spans="1:18" ht="39.6" x14ac:dyDescent="0.25">
      <c r="A88" s="37" t="s">
        <v>51</v>
      </c>
      <c r="E88" s="36" t="s">
        <v>215</v>
      </c>
    </row>
    <row r="89" spans="1:18" ht="13.2" x14ac:dyDescent="0.25">
      <c r="A89" s="24" t="s">
        <v>44</v>
      </c>
      <c r="B89" s="28" t="s">
        <v>232</v>
      </c>
      <c r="C89" s="28" t="s">
        <v>233</v>
      </c>
      <c r="D89" s="24" t="s">
        <v>46</v>
      </c>
      <c r="E89" s="29" t="s">
        <v>234</v>
      </c>
      <c r="F89" s="30" t="s">
        <v>126</v>
      </c>
      <c r="G89" s="31">
        <v>595</v>
      </c>
      <c r="H89" s="32"/>
      <c r="I89" s="32">
        <f>ROUND(ROUND(H89,2)*ROUND(G89,3),2)</f>
        <v>0</v>
      </c>
      <c r="O89">
        <f>(I89*21)/100</f>
        <v>0</v>
      </c>
      <c r="P89" t="s">
        <v>22</v>
      </c>
    </row>
    <row r="90" spans="1:18" ht="13.2" x14ac:dyDescent="0.25">
      <c r="A90" s="33" t="s">
        <v>49</v>
      </c>
      <c r="E90" s="34" t="s">
        <v>235</v>
      </c>
    </row>
    <row r="91" spans="1:18" ht="52.8" x14ac:dyDescent="0.25">
      <c r="A91" s="35" t="s">
        <v>51</v>
      </c>
      <c r="E91" s="36" t="s">
        <v>380</v>
      </c>
    </row>
    <row r="92" spans="1:18" ht="12.75" customHeight="1" x14ac:dyDescent="0.25">
      <c r="A92" s="12" t="s">
        <v>42</v>
      </c>
      <c r="B92" s="12"/>
      <c r="C92" s="39" t="s">
        <v>32</v>
      </c>
      <c r="D92" s="12"/>
      <c r="E92" s="26" t="s">
        <v>237</v>
      </c>
      <c r="F92" s="12"/>
      <c r="G92" s="12"/>
      <c r="H92" s="12"/>
      <c r="I92" s="40">
        <f>0+Q92</f>
        <v>0</v>
      </c>
      <c r="O92">
        <f>0+R92</f>
        <v>0</v>
      </c>
      <c r="Q92">
        <f>0+I93+I96</f>
        <v>0</v>
      </c>
      <c r="R92">
        <f>0+O93+O96</f>
        <v>0</v>
      </c>
    </row>
    <row r="93" spans="1:18" ht="13.2" x14ac:dyDescent="0.25">
      <c r="A93" s="24" t="s">
        <v>44</v>
      </c>
      <c r="B93" s="28" t="s">
        <v>238</v>
      </c>
      <c r="C93" s="28" t="s">
        <v>239</v>
      </c>
      <c r="D93" s="24" t="s">
        <v>46</v>
      </c>
      <c r="E93" s="29" t="s">
        <v>240</v>
      </c>
      <c r="F93" s="30" t="s">
        <v>126</v>
      </c>
      <c r="G93" s="31">
        <v>9.3840000000000003</v>
      </c>
      <c r="H93" s="32"/>
      <c r="I93" s="32">
        <f>ROUND(ROUND(H93,2)*ROUND(G93,3),2)</f>
        <v>0</v>
      </c>
      <c r="O93">
        <f>(I93*21)/100</f>
        <v>0</v>
      </c>
      <c r="P93" t="s">
        <v>22</v>
      </c>
    </row>
    <row r="94" spans="1:18" ht="13.2" x14ac:dyDescent="0.25">
      <c r="A94" s="33" t="s">
        <v>49</v>
      </c>
      <c r="E94" s="34" t="s">
        <v>241</v>
      </c>
    </row>
    <row r="95" spans="1:18" ht="52.8" x14ac:dyDescent="0.25">
      <c r="A95" s="37" t="s">
        <v>51</v>
      </c>
      <c r="E95" s="36" t="s">
        <v>381</v>
      </c>
    </row>
    <row r="96" spans="1:18" ht="13.2" x14ac:dyDescent="0.25">
      <c r="A96" s="24" t="s">
        <v>44</v>
      </c>
      <c r="B96" s="28" t="s">
        <v>243</v>
      </c>
      <c r="C96" s="28" t="s">
        <v>244</v>
      </c>
      <c r="D96" s="24" t="s">
        <v>46</v>
      </c>
      <c r="E96" s="29" t="s">
        <v>245</v>
      </c>
      <c r="F96" s="30" t="s">
        <v>126</v>
      </c>
      <c r="G96" s="31">
        <v>20.05</v>
      </c>
      <c r="H96" s="32"/>
      <c r="I96" s="32">
        <f>ROUND(ROUND(H96,2)*ROUND(G96,3),2)</f>
        <v>0</v>
      </c>
      <c r="O96">
        <f>(I96*21)/100</f>
        <v>0</v>
      </c>
      <c r="P96" t="s">
        <v>22</v>
      </c>
    </row>
    <row r="97" spans="1:18" ht="13.2" x14ac:dyDescent="0.25">
      <c r="A97" s="33" t="s">
        <v>49</v>
      </c>
      <c r="E97" s="34" t="s">
        <v>246</v>
      </c>
    </row>
    <row r="98" spans="1:18" ht="39.6" x14ac:dyDescent="0.25">
      <c r="A98" s="35" t="s">
        <v>51</v>
      </c>
      <c r="E98" s="36" t="s">
        <v>382</v>
      </c>
    </row>
    <row r="99" spans="1:18" ht="12.75" customHeight="1" x14ac:dyDescent="0.25">
      <c r="A99" s="12" t="s">
        <v>42</v>
      </c>
      <c r="B99" s="12"/>
      <c r="C99" s="39" t="s">
        <v>34</v>
      </c>
      <c r="D99" s="12"/>
      <c r="E99" s="26" t="s">
        <v>248</v>
      </c>
      <c r="F99" s="12"/>
      <c r="G99" s="12"/>
      <c r="H99" s="12"/>
      <c r="I99" s="40">
        <f>0+Q99</f>
        <v>0</v>
      </c>
      <c r="O99">
        <f>0+R99</f>
        <v>0</v>
      </c>
      <c r="Q99">
        <f>0+I100+I103+I106+I109+I112+I115+I118+I121+I124+I127</f>
        <v>0</v>
      </c>
      <c r="R99">
        <f>0+O100+O103+O106+O109+O112+O115+O118+O121+O124+O127</f>
        <v>0</v>
      </c>
    </row>
    <row r="100" spans="1:18" ht="13.2" x14ac:dyDescent="0.25">
      <c r="A100" s="24" t="s">
        <v>44</v>
      </c>
      <c r="B100" s="28" t="s">
        <v>249</v>
      </c>
      <c r="C100" s="28" t="s">
        <v>250</v>
      </c>
      <c r="D100" s="24" t="s">
        <v>46</v>
      </c>
      <c r="E100" s="29" t="s">
        <v>251</v>
      </c>
      <c r="F100" s="30" t="s">
        <v>126</v>
      </c>
      <c r="G100" s="31">
        <v>297.5</v>
      </c>
      <c r="H100" s="32"/>
      <c r="I100" s="32">
        <f>ROUND(ROUND(H100,2)*ROUND(G100,3),2)</f>
        <v>0</v>
      </c>
      <c r="O100">
        <f>(I100*21)/100</f>
        <v>0</v>
      </c>
      <c r="P100" t="s">
        <v>22</v>
      </c>
    </row>
    <row r="101" spans="1:18" ht="13.2" x14ac:dyDescent="0.25">
      <c r="A101" s="33" t="s">
        <v>49</v>
      </c>
      <c r="E101" s="34" t="s">
        <v>252</v>
      </c>
    </row>
    <row r="102" spans="1:18" ht="66" x14ac:dyDescent="0.25">
      <c r="A102" s="37" t="s">
        <v>51</v>
      </c>
      <c r="E102" s="36" t="s">
        <v>383</v>
      </c>
    </row>
    <row r="103" spans="1:18" ht="13.2" x14ac:dyDescent="0.25">
      <c r="A103" s="24" t="s">
        <v>44</v>
      </c>
      <c r="B103" s="28" t="s">
        <v>254</v>
      </c>
      <c r="C103" s="28" t="s">
        <v>255</v>
      </c>
      <c r="D103" s="24" t="s">
        <v>46</v>
      </c>
      <c r="E103" s="29" t="s">
        <v>256</v>
      </c>
      <c r="F103" s="30" t="s">
        <v>91</v>
      </c>
      <c r="G103" s="31">
        <v>7140</v>
      </c>
      <c r="H103" s="32"/>
      <c r="I103" s="32">
        <f>ROUND(ROUND(H103,2)*ROUND(G103,3),2)</f>
        <v>0</v>
      </c>
      <c r="O103">
        <f>(I103*21)/100</f>
        <v>0</v>
      </c>
      <c r="P103" t="s">
        <v>22</v>
      </c>
    </row>
    <row r="104" spans="1:18" ht="13.2" x14ac:dyDescent="0.25">
      <c r="A104" s="33" t="s">
        <v>49</v>
      </c>
      <c r="E104" s="34" t="s">
        <v>257</v>
      </c>
    </row>
    <row r="105" spans="1:18" ht="39.6" x14ac:dyDescent="0.25">
      <c r="A105" s="37" t="s">
        <v>51</v>
      </c>
      <c r="E105" s="36" t="s">
        <v>384</v>
      </c>
    </row>
    <row r="106" spans="1:18" ht="13.2" x14ac:dyDescent="0.25">
      <c r="A106" s="24" t="s">
        <v>44</v>
      </c>
      <c r="B106" s="28" t="s">
        <v>259</v>
      </c>
      <c r="C106" s="28" t="s">
        <v>260</v>
      </c>
      <c r="D106" s="24" t="s">
        <v>46</v>
      </c>
      <c r="E106" s="29" t="s">
        <v>261</v>
      </c>
      <c r="F106" s="30" t="s">
        <v>91</v>
      </c>
      <c r="G106" s="31">
        <v>134</v>
      </c>
      <c r="H106" s="32"/>
      <c r="I106" s="32">
        <f>ROUND(ROUND(H106,2)*ROUND(G106,3),2)</f>
        <v>0</v>
      </c>
      <c r="O106">
        <f>(I106*21)/100</f>
        <v>0</v>
      </c>
      <c r="P106" t="s">
        <v>22</v>
      </c>
    </row>
    <row r="107" spans="1:18" ht="13.2" x14ac:dyDescent="0.25">
      <c r="A107" s="33" t="s">
        <v>49</v>
      </c>
      <c r="E107" s="34" t="s">
        <v>262</v>
      </c>
    </row>
    <row r="108" spans="1:18" ht="26.4" x14ac:dyDescent="0.25">
      <c r="A108" s="37" t="s">
        <v>51</v>
      </c>
      <c r="E108" s="36" t="s">
        <v>372</v>
      </c>
    </row>
    <row r="109" spans="1:18" ht="13.2" x14ac:dyDescent="0.25">
      <c r="A109" s="24" t="s">
        <v>44</v>
      </c>
      <c r="B109" s="28" t="s">
        <v>263</v>
      </c>
      <c r="C109" s="28" t="s">
        <v>264</v>
      </c>
      <c r="D109" s="24" t="s">
        <v>46</v>
      </c>
      <c r="E109" s="29" t="s">
        <v>265</v>
      </c>
      <c r="F109" s="30" t="s">
        <v>91</v>
      </c>
      <c r="G109" s="31">
        <v>6456</v>
      </c>
      <c r="H109" s="32"/>
      <c r="I109" s="32">
        <f>ROUND(ROUND(H109,2)*ROUND(G109,3),2)</f>
        <v>0</v>
      </c>
      <c r="O109">
        <f>(I109*21)/100</f>
        <v>0</v>
      </c>
      <c r="P109" t="s">
        <v>22</v>
      </c>
    </row>
    <row r="110" spans="1:18" ht="26.4" x14ac:dyDescent="0.25">
      <c r="A110" s="33" t="s">
        <v>49</v>
      </c>
      <c r="E110" s="34" t="s">
        <v>266</v>
      </c>
    </row>
    <row r="111" spans="1:18" ht="13.2" x14ac:dyDescent="0.25">
      <c r="A111" s="37" t="s">
        <v>51</v>
      </c>
      <c r="E111" s="36" t="s">
        <v>385</v>
      </c>
    </row>
    <row r="112" spans="1:18" ht="13.2" x14ac:dyDescent="0.25">
      <c r="A112" s="24" t="s">
        <v>44</v>
      </c>
      <c r="B112" s="28" t="s">
        <v>268</v>
      </c>
      <c r="C112" s="28" t="s">
        <v>269</v>
      </c>
      <c r="D112" s="24" t="s">
        <v>46</v>
      </c>
      <c r="E112" s="29" t="s">
        <v>270</v>
      </c>
      <c r="F112" s="30" t="s">
        <v>91</v>
      </c>
      <c r="G112" s="31">
        <v>12139</v>
      </c>
      <c r="H112" s="32"/>
      <c r="I112" s="32">
        <f>ROUND(ROUND(H112,2)*ROUND(G112,3),2)</f>
        <v>0</v>
      </c>
      <c r="O112">
        <f>(I112*21)/100</f>
        <v>0</v>
      </c>
      <c r="P112" t="s">
        <v>22</v>
      </c>
    </row>
    <row r="113" spans="1:16" ht="13.2" x14ac:dyDescent="0.25">
      <c r="A113" s="33" t="s">
        <v>49</v>
      </c>
      <c r="E113" s="34" t="s">
        <v>271</v>
      </c>
    </row>
    <row r="114" spans="1:16" ht="26.4" x14ac:dyDescent="0.25">
      <c r="A114" s="37" t="s">
        <v>51</v>
      </c>
      <c r="E114" s="36" t="s">
        <v>386</v>
      </c>
    </row>
    <row r="115" spans="1:16" ht="13.2" x14ac:dyDescent="0.25">
      <c r="A115" s="24" t="s">
        <v>44</v>
      </c>
      <c r="B115" s="28" t="s">
        <v>273</v>
      </c>
      <c r="C115" s="28" t="s">
        <v>274</v>
      </c>
      <c r="D115" s="24" t="s">
        <v>46</v>
      </c>
      <c r="E115" s="29" t="s">
        <v>275</v>
      </c>
      <c r="F115" s="30" t="s">
        <v>91</v>
      </c>
      <c r="G115" s="31">
        <v>1428</v>
      </c>
      <c r="H115" s="32"/>
      <c r="I115" s="32">
        <f>ROUND(ROUND(H115,2)*ROUND(G115,3),2)</f>
        <v>0</v>
      </c>
      <c r="O115">
        <f>(I115*21)/100</f>
        <v>0</v>
      </c>
      <c r="P115" t="s">
        <v>22</v>
      </c>
    </row>
    <row r="116" spans="1:16" ht="26.4" x14ac:dyDescent="0.25">
      <c r="A116" s="33" t="s">
        <v>49</v>
      </c>
      <c r="E116" s="34" t="s">
        <v>276</v>
      </c>
    </row>
    <row r="117" spans="1:16" ht="52.8" x14ac:dyDescent="0.25">
      <c r="A117" s="37" t="s">
        <v>51</v>
      </c>
      <c r="E117" s="36" t="s">
        <v>387</v>
      </c>
    </row>
    <row r="118" spans="1:16" ht="13.2" x14ac:dyDescent="0.25">
      <c r="A118" s="24" t="s">
        <v>44</v>
      </c>
      <c r="B118" s="28" t="s">
        <v>278</v>
      </c>
      <c r="C118" s="28" t="s">
        <v>279</v>
      </c>
      <c r="D118" s="24" t="s">
        <v>46</v>
      </c>
      <c r="E118" s="29" t="s">
        <v>280</v>
      </c>
      <c r="F118" s="30" t="s">
        <v>91</v>
      </c>
      <c r="G118" s="31">
        <v>5980</v>
      </c>
      <c r="H118" s="32"/>
      <c r="I118" s="32">
        <f>ROUND(ROUND(H118,2)*ROUND(G118,3),2)</f>
        <v>0</v>
      </c>
      <c r="O118">
        <f>(I118*21)/100</f>
        <v>0</v>
      </c>
      <c r="P118" t="s">
        <v>22</v>
      </c>
    </row>
    <row r="119" spans="1:16" ht="13.2" x14ac:dyDescent="0.25">
      <c r="A119" s="33" t="s">
        <v>49</v>
      </c>
      <c r="E119" s="34" t="s">
        <v>281</v>
      </c>
    </row>
    <row r="120" spans="1:16" ht="66" x14ac:dyDescent="0.25">
      <c r="A120" s="37" t="s">
        <v>51</v>
      </c>
      <c r="E120" s="36" t="s">
        <v>388</v>
      </c>
    </row>
    <row r="121" spans="1:16" ht="13.2" x14ac:dyDescent="0.25">
      <c r="A121" s="24" t="s">
        <v>44</v>
      </c>
      <c r="B121" s="28" t="s">
        <v>283</v>
      </c>
      <c r="C121" s="28" t="s">
        <v>284</v>
      </c>
      <c r="D121" s="24" t="s">
        <v>46</v>
      </c>
      <c r="E121" s="29" t="s">
        <v>285</v>
      </c>
      <c r="F121" s="30" t="s">
        <v>91</v>
      </c>
      <c r="G121" s="31">
        <v>6158.5</v>
      </c>
      <c r="H121" s="32"/>
      <c r="I121" s="32">
        <f>ROUND(ROUND(H121,2)*ROUND(G121,3),2)</f>
        <v>0</v>
      </c>
      <c r="O121">
        <f>(I121*21)/100</f>
        <v>0</v>
      </c>
      <c r="P121" t="s">
        <v>22</v>
      </c>
    </row>
    <row r="122" spans="1:16" ht="13.2" x14ac:dyDescent="0.25">
      <c r="A122" s="33" t="s">
        <v>49</v>
      </c>
      <c r="E122" s="34" t="s">
        <v>286</v>
      </c>
    </row>
    <row r="123" spans="1:16" ht="66" x14ac:dyDescent="0.25">
      <c r="A123" s="37" t="s">
        <v>51</v>
      </c>
      <c r="E123" s="36" t="s">
        <v>389</v>
      </c>
    </row>
    <row r="124" spans="1:16" ht="13.2" x14ac:dyDescent="0.25">
      <c r="A124" s="24" t="s">
        <v>44</v>
      </c>
      <c r="B124" s="28" t="s">
        <v>288</v>
      </c>
      <c r="C124" s="28" t="s">
        <v>289</v>
      </c>
      <c r="D124" s="24" t="s">
        <v>46</v>
      </c>
      <c r="E124" s="29" t="s">
        <v>290</v>
      </c>
      <c r="F124" s="30" t="s">
        <v>126</v>
      </c>
      <c r="G124" s="31">
        <v>338.94</v>
      </c>
      <c r="H124" s="32"/>
      <c r="I124" s="32">
        <f>ROUND(ROUND(H124,2)*ROUND(G124,3),2)</f>
        <v>0</v>
      </c>
      <c r="O124">
        <f>(I124*21)/100</f>
        <v>0</v>
      </c>
      <c r="P124" t="s">
        <v>22</v>
      </c>
    </row>
    <row r="125" spans="1:16" ht="13.2" x14ac:dyDescent="0.25">
      <c r="A125" s="33" t="s">
        <v>49</v>
      </c>
      <c r="E125" s="34" t="s">
        <v>291</v>
      </c>
    </row>
    <row r="126" spans="1:16" ht="105.6" x14ac:dyDescent="0.25">
      <c r="A126" s="37" t="s">
        <v>51</v>
      </c>
      <c r="E126" s="36" t="s">
        <v>390</v>
      </c>
    </row>
    <row r="127" spans="1:16" ht="13.2" x14ac:dyDescent="0.25">
      <c r="A127" s="24" t="s">
        <v>44</v>
      </c>
      <c r="B127" s="28" t="s">
        <v>293</v>
      </c>
      <c r="C127" s="28" t="s">
        <v>294</v>
      </c>
      <c r="D127" s="24" t="s">
        <v>46</v>
      </c>
      <c r="E127" s="29" t="s">
        <v>295</v>
      </c>
      <c r="F127" s="30" t="s">
        <v>91</v>
      </c>
      <c r="G127" s="31">
        <v>1428</v>
      </c>
      <c r="H127" s="32"/>
      <c r="I127" s="32">
        <f>ROUND(ROUND(H127,2)*ROUND(G127,3),2)</f>
        <v>0</v>
      </c>
      <c r="O127">
        <f>(I127*21)/100</f>
        <v>0</v>
      </c>
      <c r="P127" t="s">
        <v>22</v>
      </c>
    </row>
    <row r="128" spans="1:16" ht="13.2" x14ac:dyDescent="0.25">
      <c r="A128" s="33" t="s">
        <v>49</v>
      </c>
      <c r="E128" s="34" t="s">
        <v>296</v>
      </c>
    </row>
    <row r="129" spans="1:18" ht="39.6" x14ac:dyDescent="0.25">
      <c r="A129" s="35" t="s">
        <v>51</v>
      </c>
      <c r="E129" s="36" t="s">
        <v>391</v>
      </c>
    </row>
    <row r="130" spans="1:18" ht="12.75" customHeight="1" x14ac:dyDescent="0.25">
      <c r="A130" s="12" t="s">
        <v>42</v>
      </c>
      <c r="B130" s="12"/>
      <c r="C130" s="39" t="s">
        <v>74</v>
      </c>
      <c r="D130" s="12"/>
      <c r="E130" s="26" t="s">
        <v>298</v>
      </c>
      <c r="F130" s="12"/>
      <c r="G130" s="12"/>
      <c r="H130" s="12"/>
      <c r="I130" s="40">
        <f>0+Q130</f>
        <v>0</v>
      </c>
      <c r="O130">
        <f>0+R130</f>
        <v>0</v>
      </c>
      <c r="Q130">
        <f>0+I131+I134+I137+I140+I143+I146+I149</f>
        <v>0</v>
      </c>
      <c r="R130">
        <f>0+O131+O134+O137+O140+O143+O146+O149</f>
        <v>0</v>
      </c>
    </row>
    <row r="131" spans="1:18" ht="13.2" x14ac:dyDescent="0.25">
      <c r="A131" s="24" t="s">
        <v>44</v>
      </c>
      <c r="B131" s="28" t="s">
        <v>299</v>
      </c>
      <c r="C131" s="28" t="s">
        <v>300</v>
      </c>
      <c r="D131" s="24" t="s">
        <v>46</v>
      </c>
      <c r="E131" s="29" t="s">
        <v>301</v>
      </c>
      <c r="F131" s="30" t="s">
        <v>145</v>
      </c>
      <c r="G131" s="31">
        <v>76</v>
      </c>
      <c r="H131" s="32"/>
      <c r="I131" s="32">
        <f>ROUND(ROUND(H131,2)*ROUND(G131,3),2)</f>
        <v>0</v>
      </c>
      <c r="O131">
        <f>(I131*21)/100</f>
        <v>0</v>
      </c>
      <c r="P131" t="s">
        <v>22</v>
      </c>
    </row>
    <row r="132" spans="1:18" ht="13.2" x14ac:dyDescent="0.25">
      <c r="A132" s="33" t="s">
        <v>49</v>
      </c>
      <c r="E132" s="34" t="s">
        <v>302</v>
      </c>
    </row>
    <row r="133" spans="1:18" ht="52.8" x14ac:dyDescent="0.25">
      <c r="A133" s="37" t="s">
        <v>51</v>
      </c>
      <c r="E133" s="36" t="s">
        <v>392</v>
      </c>
    </row>
    <row r="134" spans="1:18" ht="13.2" x14ac:dyDescent="0.25">
      <c r="A134" s="24" t="s">
        <v>44</v>
      </c>
      <c r="B134" s="28" t="s">
        <v>304</v>
      </c>
      <c r="C134" s="28" t="s">
        <v>393</v>
      </c>
      <c r="D134" s="24" t="s">
        <v>46</v>
      </c>
      <c r="E134" s="29" t="s">
        <v>394</v>
      </c>
      <c r="F134" s="30" t="s">
        <v>145</v>
      </c>
      <c r="G134" s="31">
        <v>87</v>
      </c>
      <c r="H134" s="32"/>
      <c r="I134" s="32">
        <f>ROUND(ROUND(H134,2)*ROUND(G134,3),2)</f>
        <v>0</v>
      </c>
      <c r="O134">
        <f>(I134*21)/100</f>
        <v>0</v>
      </c>
      <c r="P134" t="s">
        <v>22</v>
      </c>
    </row>
    <row r="135" spans="1:18" ht="13.2" x14ac:dyDescent="0.25">
      <c r="A135" s="33" t="s">
        <v>49</v>
      </c>
      <c r="E135" s="34" t="s">
        <v>395</v>
      </c>
    </row>
    <row r="136" spans="1:18" ht="26.4" x14ac:dyDescent="0.25">
      <c r="A136" s="37" t="s">
        <v>51</v>
      </c>
      <c r="E136" s="36" t="s">
        <v>396</v>
      </c>
    </row>
    <row r="137" spans="1:18" ht="13.2" x14ac:dyDescent="0.25">
      <c r="A137" s="24" t="s">
        <v>44</v>
      </c>
      <c r="B137" s="28" t="s">
        <v>308</v>
      </c>
      <c r="C137" s="28" t="s">
        <v>397</v>
      </c>
      <c r="D137" s="24" t="s">
        <v>57</v>
      </c>
      <c r="E137" s="29" t="s">
        <v>398</v>
      </c>
      <c r="F137" s="30" t="s">
        <v>77</v>
      </c>
      <c r="G137" s="31">
        <v>3</v>
      </c>
      <c r="H137" s="32"/>
      <c r="I137" s="32">
        <f>ROUND(ROUND(H137,2)*ROUND(G137,3),2)</f>
        <v>0</v>
      </c>
      <c r="O137">
        <f>(I137*21)/100</f>
        <v>0</v>
      </c>
      <c r="P137" t="s">
        <v>22</v>
      </c>
    </row>
    <row r="138" spans="1:18" ht="13.2" x14ac:dyDescent="0.25">
      <c r="A138" s="33" t="s">
        <v>49</v>
      </c>
      <c r="E138" s="34" t="s">
        <v>399</v>
      </c>
    </row>
    <row r="139" spans="1:18" ht="26.4" x14ac:dyDescent="0.25">
      <c r="A139" s="37" t="s">
        <v>51</v>
      </c>
      <c r="E139" s="36" t="s">
        <v>400</v>
      </c>
    </row>
    <row r="140" spans="1:18" ht="13.2" x14ac:dyDescent="0.25">
      <c r="A140" s="24" t="s">
        <v>44</v>
      </c>
      <c r="B140" s="28" t="s">
        <v>312</v>
      </c>
      <c r="C140" s="28" t="s">
        <v>305</v>
      </c>
      <c r="D140" s="24" t="s">
        <v>46</v>
      </c>
      <c r="E140" s="29" t="s">
        <v>306</v>
      </c>
      <c r="F140" s="30" t="s">
        <v>77</v>
      </c>
      <c r="G140" s="31">
        <v>20</v>
      </c>
      <c r="H140" s="32"/>
      <c r="I140" s="32">
        <f>ROUND(ROUND(H140,2)*ROUND(G140,3),2)</f>
        <v>0</v>
      </c>
      <c r="O140">
        <f>(I140*21)/100</f>
        <v>0</v>
      </c>
      <c r="P140" t="s">
        <v>22</v>
      </c>
    </row>
    <row r="141" spans="1:18" ht="13.2" x14ac:dyDescent="0.25">
      <c r="A141" s="33" t="s">
        <v>49</v>
      </c>
      <c r="E141" s="34" t="s">
        <v>401</v>
      </c>
    </row>
    <row r="142" spans="1:18" ht="26.4" x14ac:dyDescent="0.25">
      <c r="A142" s="37" t="s">
        <v>51</v>
      </c>
      <c r="E142" s="36" t="s">
        <v>402</v>
      </c>
    </row>
    <row r="143" spans="1:18" ht="13.2" x14ac:dyDescent="0.25">
      <c r="A143" s="24" t="s">
        <v>44</v>
      </c>
      <c r="B143" s="28" t="s">
        <v>317</v>
      </c>
      <c r="C143" s="28" t="s">
        <v>403</v>
      </c>
      <c r="D143" s="24" t="s">
        <v>46</v>
      </c>
      <c r="E143" s="29" t="s">
        <v>404</v>
      </c>
      <c r="F143" s="30" t="s">
        <v>145</v>
      </c>
      <c r="G143" s="31">
        <v>163</v>
      </c>
      <c r="H143" s="32"/>
      <c r="I143" s="32">
        <f>ROUND(ROUND(H143,2)*ROUND(G143,3),2)</f>
        <v>0</v>
      </c>
      <c r="O143">
        <f>(I143*21)/100</f>
        <v>0</v>
      </c>
      <c r="P143" t="s">
        <v>22</v>
      </c>
    </row>
    <row r="144" spans="1:18" ht="13.2" x14ac:dyDescent="0.25">
      <c r="A144" s="33" t="s">
        <v>49</v>
      </c>
      <c r="E144" s="34" t="s">
        <v>46</v>
      </c>
    </row>
    <row r="145" spans="1:18" ht="26.4" x14ac:dyDescent="0.25">
      <c r="A145" s="37" t="s">
        <v>51</v>
      </c>
      <c r="E145" s="36" t="s">
        <v>405</v>
      </c>
    </row>
    <row r="146" spans="1:18" ht="13.2" x14ac:dyDescent="0.25">
      <c r="A146" s="24" t="s">
        <v>44</v>
      </c>
      <c r="B146" s="28" t="s">
        <v>320</v>
      </c>
      <c r="C146" s="28" t="s">
        <v>309</v>
      </c>
      <c r="D146" s="24" t="s">
        <v>46</v>
      </c>
      <c r="E146" s="29" t="s">
        <v>310</v>
      </c>
      <c r="F146" s="30" t="s">
        <v>145</v>
      </c>
      <c r="G146" s="31">
        <v>613</v>
      </c>
      <c r="H146" s="32"/>
      <c r="I146" s="32">
        <f>ROUND(ROUND(H146,2)*ROUND(G146,3),2)</f>
        <v>0</v>
      </c>
      <c r="O146">
        <f>(I146*21)/100</f>
        <v>0</v>
      </c>
      <c r="P146" t="s">
        <v>22</v>
      </c>
    </row>
    <row r="147" spans="1:18" ht="13.2" x14ac:dyDescent="0.25">
      <c r="A147" s="33" t="s">
        <v>49</v>
      </c>
      <c r="E147" s="34" t="s">
        <v>46</v>
      </c>
    </row>
    <row r="148" spans="1:18" ht="39.6" x14ac:dyDescent="0.25">
      <c r="A148" s="37" t="s">
        <v>51</v>
      </c>
      <c r="E148" s="36" t="s">
        <v>406</v>
      </c>
    </row>
    <row r="149" spans="1:18" ht="13.2" x14ac:dyDescent="0.25">
      <c r="A149" s="24" t="s">
        <v>44</v>
      </c>
      <c r="B149" s="28" t="s">
        <v>324</v>
      </c>
      <c r="C149" s="28" t="s">
        <v>407</v>
      </c>
      <c r="D149" s="24" t="s">
        <v>46</v>
      </c>
      <c r="E149" s="29" t="s">
        <v>408</v>
      </c>
      <c r="F149" s="30" t="s">
        <v>77</v>
      </c>
      <c r="G149" s="31">
        <v>17</v>
      </c>
      <c r="H149" s="32"/>
      <c r="I149" s="32">
        <f>ROUND(ROUND(H149,2)*ROUND(G149,3),2)</f>
        <v>0</v>
      </c>
      <c r="O149">
        <f>(I149*21)/100</f>
        <v>0</v>
      </c>
      <c r="P149" t="s">
        <v>22</v>
      </c>
    </row>
    <row r="150" spans="1:18" ht="26.4" x14ac:dyDescent="0.25">
      <c r="A150" s="33" t="s">
        <v>49</v>
      </c>
      <c r="E150" s="34" t="s">
        <v>409</v>
      </c>
    </row>
    <row r="151" spans="1:18" ht="26.4" x14ac:dyDescent="0.25">
      <c r="A151" s="35" t="s">
        <v>51</v>
      </c>
      <c r="E151" s="36" t="s">
        <v>410</v>
      </c>
    </row>
    <row r="152" spans="1:18" ht="12.75" customHeight="1" x14ac:dyDescent="0.25">
      <c r="A152" s="12" t="s">
        <v>42</v>
      </c>
      <c r="B152" s="12"/>
      <c r="C152" s="39" t="s">
        <v>39</v>
      </c>
      <c r="D152" s="12"/>
      <c r="E152" s="26" t="s">
        <v>102</v>
      </c>
      <c r="F152" s="12"/>
      <c r="G152" s="12"/>
      <c r="H152" s="12"/>
      <c r="I152" s="40">
        <f>0+Q152</f>
        <v>0</v>
      </c>
      <c r="O152">
        <f>0+R152</f>
        <v>0</v>
      </c>
      <c r="Q152">
        <f>0+I153+I156+I159+I162+I165+I168+I171+I174+I177+I180+I183+I186+I189+I192+I195+I198</f>
        <v>0</v>
      </c>
      <c r="R152">
        <f>0+O153+O156+O159+O162+O165+O168+O171+O174+O177+O180+O183+O186+O189+O192+O195+O198</f>
        <v>0</v>
      </c>
    </row>
    <row r="153" spans="1:18" ht="26.4" x14ac:dyDescent="0.25">
      <c r="A153" s="24" t="s">
        <v>44</v>
      </c>
      <c r="B153" s="28" t="s">
        <v>329</v>
      </c>
      <c r="C153" s="28" t="s">
        <v>411</v>
      </c>
      <c r="D153" s="24" t="s">
        <v>46</v>
      </c>
      <c r="E153" s="29" t="s">
        <v>412</v>
      </c>
      <c r="F153" s="30" t="s">
        <v>91</v>
      </c>
      <c r="G153" s="31">
        <v>19.125</v>
      </c>
      <c r="H153" s="32"/>
      <c r="I153" s="32">
        <f>ROUND(ROUND(H153,2)*ROUND(G153,3),2)</f>
        <v>0</v>
      </c>
      <c r="O153">
        <f>(I153*21)/100</f>
        <v>0</v>
      </c>
      <c r="P153" t="s">
        <v>22</v>
      </c>
    </row>
    <row r="154" spans="1:18" ht="13.2" x14ac:dyDescent="0.25">
      <c r="A154" s="33" t="s">
        <v>49</v>
      </c>
      <c r="E154" s="34" t="s">
        <v>413</v>
      </c>
    </row>
    <row r="155" spans="1:18" ht="26.4" x14ac:dyDescent="0.25">
      <c r="A155" s="37" t="s">
        <v>51</v>
      </c>
      <c r="E155" s="36" t="s">
        <v>414</v>
      </c>
    </row>
    <row r="156" spans="1:18" ht="13.2" x14ac:dyDescent="0.25">
      <c r="A156" s="24" t="s">
        <v>44</v>
      </c>
      <c r="B156" s="28" t="s">
        <v>334</v>
      </c>
      <c r="C156" s="28" t="s">
        <v>313</v>
      </c>
      <c r="D156" s="24" t="s">
        <v>57</v>
      </c>
      <c r="E156" s="29" t="s">
        <v>314</v>
      </c>
      <c r="F156" s="30" t="s">
        <v>145</v>
      </c>
      <c r="G156" s="31">
        <v>698.15099999999995</v>
      </c>
      <c r="H156" s="32"/>
      <c r="I156" s="32">
        <f>ROUND(ROUND(H156,2)*ROUND(G156,3),2)</f>
        <v>0</v>
      </c>
      <c r="O156">
        <f>(I156*21)/100</f>
        <v>0</v>
      </c>
      <c r="P156" t="s">
        <v>22</v>
      </c>
    </row>
    <row r="157" spans="1:18" ht="13.2" x14ac:dyDescent="0.25">
      <c r="A157" s="33" t="s">
        <v>49</v>
      </c>
      <c r="E157" s="34" t="s">
        <v>315</v>
      </c>
    </row>
    <row r="158" spans="1:18" ht="79.2" x14ac:dyDescent="0.25">
      <c r="A158" s="37" t="s">
        <v>51</v>
      </c>
      <c r="E158" s="36" t="s">
        <v>415</v>
      </c>
    </row>
    <row r="159" spans="1:18" ht="13.2" x14ac:dyDescent="0.25">
      <c r="A159" s="24" t="s">
        <v>44</v>
      </c>
      <c r="B159" s="28" t="s">
        <v>338</v>
      </c>
      <c r="C159" s="28" t="s">
        <v>313</v>
      </c>
      <c r="D159" s="24" t="s">
        <v>60</v>
      </c>
      <c r="E159" s="29" t="s">
        <v>314</v>
      </c>
      <c r="F159" s="30" t="s">
        <v>145</v>
      </c>
      <c r="G159" s="31">
        <v>268.05399999999997</v>
      </c>
      <c r="H159" s="32"/>
      <c r="I159" s="32">
        <f>ROUND(ROUND(H159,2)*ROUND(G159,3),2)</f>
        <v>0</v>
      </c>
      <c r="O159">
        <f>(I159*21)/100</f>
        <v>0</v>
      </c>
      <c r="P159" t="s">
        <v>22</v>
      </c>
    </row>
    <row r="160" spans="1:18" ht="26.4" x14ac:dyDescent="0.25">
      <c r="A160" s="33" t="s">
        <v>49</v>
      </c>
      <c r="E160" s="34" t="s">
        <v>318</v>
      </c>
    </row>
    <row r="161" spans="1:16" ht="92.4" x14ac:dyDescent="0.25">
      <c r="A161" s="37" t="s">
        <v>51</v>
      </c>
      <c r="E161" s="36" t="s">
        <v>416</v>
      </c>
    </row>
    <row r="162" spans="1:16" ht="13.2" x14ac:dyDescent="0.25">
      <c r="A162" s="24" t="s">
        <v>44</v>
      </c>
      <c r="B162" s="28" t="s">
        <v>343</v>
      </c>
      <c r="C162" s="28" t="s">
        <v>313</v>
      </c>
      <c r="D162" s="24" t="s">
        <v>321</v>
      </c>
      <c r="E162" s="29" t="s">
        <v>314</v>
      </c>
      <c r="F162" s="30" t="s">
        <v>145</v>
      </c>
      <c r="G162" s="31">
        <v>174.5</v>
      </c>
      <c r="H162" s="32"/>
      <c r="I162" s="32">
        <f>ROUND(ROUND(H162,2)*ROUND(G162,3),2)</f>
        <v>0</v>
      </c>
      <c r="O162">
        <f>(I162*21)/100</f>
        <v>0</v>
      </c>
      <c r="P162" t="s">
        <v>22</v>
      </c>
    </row>
    <row r="163" spans="1:16" ht="13.2" x14ac:dyDescent="0.25">
      <c r="A163" s="33" t="s">
        <v>49</v>
      </c>
      <c r="E163" s="34" t="s">
        <v>322</v>
      </c>
    </row>
    <row r="164" spans="1:16" ht="26.4" x14ac:dyDescent="0.25">
      <c r="A164" s="37" t="s">
        <v>51</v>
      </c>
      <c r="E164" s="36" t="s">
        <v>417</v>
      </c>
    </row>
    <row r="165" spans="1:16" ht="13.2" x14ac:dyDescent="0.25">
      <c r="A165" s="24" t="s">
        <v>44</v>
      </c>
      <c r="B165" s="28" t="s">
        <v>348</v>
      </c>
      <c r="C165" s="28" t="s">
        <v>418</v>
      </c>
      <c r="D165" s="24" t="s">
        <v>57</v>
      </c>
      <c r="E165" s="29" t="s">
        <v>419</v>
      </c>
      <c r="F165" s="30" t="s">
        <v>145</v>
      </c>
      <c r="G165" s="31">
        <v>244</v>
      </c>
      <c r="H165" s="32"/>
      <c r="I165" s="32">
        <f>ROUND(ROUND(H165,2)*ROUND(G165,3),2)</f>
        <v>0</v>
      </c>
      <c r="O165">
        <f>(I165*21)/100</f>
        <v>0</v>
      </c>
      <c r="P165" t="s">
        <v>22</v>
      </c>
    </row>
    <row r="166" spans="1:16" ht="13.2" x14ac:dyDescent="0.25">
      <c r="A166" s="33" t="s">
        <v>49</v>
      </c>
      <c r="E166" s="34" t="s">
        <v>420</v>
      </c>
    </row>
    <row r="167" spans="1:16" ht="39.6" x14ac:dyDescent="0.25">
      <c r="A167" s="37" t="s">
        <v>51</v>
      </c>
      <c r="E167" s="36" t="s">
        <v>421</v>
      </c>
    </row>
    <row r="168" spans="1:16" ht="13.2" x14ac:dyDescent="0.25">
      <c r="A168" s="24" t="s">
        <v>44</v>
      </c>
      <c r="B168" s="28" t="s">
        <v>422</v>
      </c>
      <c r="C168" s="28" t="s">
        <v>418</v>
      </c>
      <c r="D168" s="24" t="s">
        <v>60</v>
      </c>
      <c r="E168" s="29" t="s">
        <v>419</v>
      </c>
      <c r="F168" s="30" t="s">
        <v>145</v>
      </c>
      <c r="G168" s="31">
        <v>99</v>
      </c>
      <c r="H168" s="32"/>
      <c r="I168" s="32">
        <f>ROUND(ROUND(H168,2)*ROUND(G168,3),2)</f>
        <v>0</v>
      </c>
      <c r="O168">
        <f>(I168*21)/100</f>
        <v>0</v>
      </c>
      <c r="P168" t="s">
        <v>22</v>
      </c>
    </row>
    <row r="169" spans="1:16" ht="26.4" x14ac:dyDescent="0.25">
      <c r="A169" s="33" t="s">
        <v>49</v>
      </c>
      <c r="E169" s="34" t="s">
        <v>423</v>
      </c>
    </row>
    <row r="170" spans="1:16" ht="26.4" x14ac:dyDescent="0.25">
      <c r="A170" s="37" t="s">
        <v>51</v>
      </c>
      <c r="E170" s="36" t="s">
        <v>424</v>
      </c>
    </row>
    <row r="171" spans="1:16" ht="13.2" x14ac:dyDescent="0.25">
      <c r="A171" s="24" t="s">
        <v>44</v>
      </c>
      <c r="B171" s="28" t="s">
        <v>425</v>
      </c>
      <c r="C171" s="28" t="s">
        <v>426</v>
      </c>
      <c r="D171" s="24" t="s">
        <v>46</v>
      </c>
      <c r="E171" s="29" t="s">
        <v>427</v>
      </c>
      <c r="F171" s="30" t="s">
        <v>145</v>
      </c>
      <c r="G171" s="31">
        <v>20</v>
      </c>
      <c r="H171" s="32"/>
      <c r="I171" s="32">
        <f>ROUND(ROUND(H171,2)*ROUND(G171,3),2)</f>
        <v>0</v>
      </c>
      <c r="O171">
        <f>(I171*21)/100</f>
        <v>0</v>
      </c>
      <c r="P171" t="s">
        <v>22</v>
      </c>
    </row>
    <row r="172" spans="1:16" ht="26.4" x14ac:dyDescent="0.25">
      <c r="A172" s="33" t="s">
        <v>49</v>
      </c>
      <c r="E172" s="34" t="s">
        <v>428</v>
      </c>
    </row>
    <row r="173" spans="1:16" ht="13.2" x14ac:dyDescent="0.25">
      <c r="A173" s="37" t="s">
        <v>51</v>
      </c>
      <c r="E173" s="36" t="s">
        <v>429</v>
      </c>
    </row>
    <row r="174" spans="1:16" ht="13.2" x14ac:dyDescent="0.25">
      <c r="A174" s="24" t="s">
        <v>44</v>
      </c>
      <c r="B174" s="28" t="s">
        <v>430</v>
      </c>
      <c r="C174" s="28" t="s">
        <v>330</v>
      </c>
      <c r="D174" s="24" t="s">
        <v>46</v>
      </c>
      <c r="E174" s="29" t="s">
        <v>331</v>
      </c>
      <c r="F174" s="30" t="s">
        <v>145</v>
      </c>
      <c r="G174" s="31">
        <v>13</v>
      </c>
      <c r="H174" s="32"/>
      <c r="I174" s="32">
        <f>ROUND(ROUND(H174,2)*ROUND(G174,3),2)</f>
        <v>0</v>
      </c>
      <c r="O174">
        <f>(I174*21)/100</f>
        <v>0</v>
      </c>
      <c r="P174" t="s">
        <v>22</v>
      </c>
    </row>
    <row r="175" spans="1:16" ht="13.2" x14ac:dyDescent="0.25">
      <c r="A175" s="33" t="s">
        <v>49</v>
      </c>
      <c r="E175" s="34" t="s">
        <v>332</v>
      </c>
    </row>
    <row r="176" spans="1:16" ht="26.4" x14ac:dyDescent="0.25">
      <c r="A176" s="37" t="s">
        <v>51</v>
      </c>
      <c r="E176" s="36" t="s">
        <v>333</v>
      </c>
    </row>
    <row r="177" spans="1:16" ht="13.2" x14ac:dyDescent="0.25">
      <c r="A177" s="24" t="s">
        <v>44</v>
      </c>
      <c r="B177" s="28" t="s">
        <v>431</v>
      </c>
      <c r="C177" s="28" t="s">
        <v>335</v>
      </c>
      <c r="D177" s="24" t="s">
        <v>46</v>
      </c>
      <c r="E177" s="29" t="s">
        <v>336</v>
      </c>
      <c r="F177" s="30" t="s">
        <v>145</v>
      </c>
      <c r="G177" s="31">
        <v>129.5</v>
      </c>
      <c r="H177" s="32"/>
      <c r="I177" s="32">
        <f>ROUND(ROUND(H177,2)*ROUND(G177,3),2)</f>
        <v>0</v>
      </c>
      <c r="O177">
        <f>(I177*21)/100</f>
        <v>0</v>
      </c>
      <c r="P177" t="s">
        <v>22</v>
      </c>
    </row>
    <row r="178" spans="1:16" ht="26.4" x14ac:dyDescent="0.25">
      <c r="A178" s="33" t="s">
        <v>49</v>
      </c>
      <c r="E178" s="34" t="s">
        <v>432</v>
      </c>
    </row>
    <row r="179" spans="1:16" ht="39.6" x14ac:dyDescent="0.25">
      <c r="A179" s="37" t="s">
        <v>51</v>
      </c>
      <c r="E179" s="36" t="s">
        <v>369</v>
      </c>
    </row>
    <row r="180" spans="1:16" ht="13.2" x14ac:dyDescent="0.25">
      <c r="A180" s="24" t="s">
        <v>44</v>
      </c>
      <c r="B180" s="28" t="s">
        <v>433</v>
      </c>
      <c r="C180" s="28" t="s">
        <v>434</v>
      </c>
      <c r="D180" s="24" t="s">
        <v>46</v>
      </c>
      <c r="E180" s="29" t="s">
        <v>435</v>
      </c>
      <c r="F180" s="30" t="s">
        <v>91</v>
      </c>
      <c r="G180" s="31">
        <v>33</v>
      </c>
      <c r="H180" s="32"/>
      <c r="I180" s="32">
        <f>ROUND(ROUND(H180,2)*ROUND(G180,3),2)</f>
        <v>0</v>
      </c>
      <c r="O180">
        <f>(I180*21)/100</f>
        <v>0</v>
      </c>
      <c r="P180" t="s">
        <v>22</v>
      </c>
    </row>
    <row r="181" spans="1:16" ht="13.2" x14ac:dyDescent="0.25">
      <c r="A181" s="33" t="s">
        <v>49</v>
      </c>
      <c r="E181" s="34" t="s">
        <v>436</v>
      </c>
    </row>
    <row r="182" spans="1:16" ht="39.6" x14ac:dyDescent="0.25">
      <c r="A182" s="37" t="s">
        <v>51</v>
      </c>
      <c r="E182" s="36" t="s">
        <v>437</v>
      </c>
    </row>
    <row r="183" spans="1:16" ht="13.2" x14ac:dyDescent="0.25">
      <c r="A183" s="24" t="s">
        <v>44</v>
      </c>
      <c r="B183" s="28" t="s">
        <v>438</v>
      </c>
      <c r="C183" s="28" t="s">
        <v>339</v>
      </c>
      <c r="D183" s="24" t="s">
        <v>46</v>
      </c>
      <c r="E183" s="29" t="s">
        <v>340</v>
      </c>
      <c r="F183" s="30" t="s">
        <v>91</v>
      </c>
      <c r="G183" s="31">
        <v>6</v>
      </c>
      <c r="H183" s="32"/>
      <c r="I183" s="32">
        <f>ROUND(ROUND(H183,2)*ROUND(G183,3),2)</f>
        <v>0</v>
      </c>
      <c r="O183">
        <f>(I183*21)/100</f>
        <v>0</v>
      </c>
      <c r="P183" t="s">
        <v>22</v>
      </c>
    </row>
    <row r="184" spans="1:16" ht="13.2" x14ac:dyDescent="0.25">
      <c r="A184" s="33" t="s">
        <v>49</v>
      </c>
      <c r="E184" s="34" t="s">
        <v>439</v>
      </c>
    </row>
    <row r="185" spans="1:16" ht="13.2" x14ac:dyDescent="0.25">
      <c r="A185" s="37" t="s">
        <v>51</v>
      </c>
      <c r="E185" s="36" t="s">
        <v>440</v>
      </c>
    </row>
    <row r="186" spans="1:16" ht="13.2" x14ac:dyDescent="0.25">
      <c r="A186" s="24" t="s">
        <v>44</v>
      </c>
      <c r="B186" s="28" t="s">
        <v>441</v>
      </c>
      <c r="C186" s="28" t="s">
        <v>344</v>
      </c>
      <c r="D186" s="24" t="s">
        <v>46</v>
      </c>
      <c r="E186" s="29" t="s">
        <v>345</v>
      </c>
      <c r="F186" s="30" t="s">
        <v>77</v>
      </c>
      <c r="G186" s="31">
        <v>1</v>
      </c>
      <c r="H186" s="32"/>
      <c r="I186" s="32">
        <f>ROUND(ROUND(H186,2)*ROUND(G186,3),2)</f>
        <v>0</v>
      </c>
      <c r="O186">
        <f>(I186*21)/100</f>
        <v>0</v>
      </c>
      <c r="P186" t="s">
        <v>22</v>
      </c>
    </row>
    <row r="187" spans="1:16" ht="26.4" x14ac:dyDescent="0.25">
      <c r="A187" s="33" t="s">
        <v>49</v>
      </c>
      <c r="E187" s="34" t="s">
        <v>346</v>
      </c>
    </row>
    <row r="188" spans="1:16" ht="26.4" x14ac:dyDescent="0.25">
      <c r="A188" s="37" t="s">
        <v>51</v>
      </c>
      <c r="E188" s="36" t="s">
        <v>442</v>
      </c>
    </row>
    <row r="189" spans="1:16" ht="13.2" x14ac:dyDescent="0.25">
      <c r="A189" s="24" t="s">
        <v>44</v>
      </c>
      <c r="B189" s="28" t="s">
        <v>443</v>
      </c>
      <c r="C189" s="28" t="s">
        <v>444</v>
      </c>
      <c r="D189" s="24" t="s">
        <v>46</v>
      </c>
      <c r="E189" s="29" t="s">
        <v>445</v>
      </c>
      <c r="F189" s="30" t="s">
        <v>77</v>
      </c>
      <c r="G189" s="31">
        <v>1</v>
      </c>
      <c r="H189" s="32"/>
      <c r="I189" s="32">
        <f>ROUND(ROUND(H189,2)*ROUND(G189,3),2)</f>
        <v>0</v>
      </c>
      <c r="O189">
        <f>(I189*21)/100</f>
        <v>0</v>
      </c>
      <c r="P189" t="s">
        <v>22</v>
      </c>
    </row>
    <row r="190" spans="1:16" ht="26.4" x14ac:dyDescent="0.25">
      <c r="A190" s="33" t="s">
        <v>49</v>
      </c>
      <c r="E190" s="34" t="s">
        <v>446</v>
      </c>
    </row>
    <row r="191" spans="1:16" ht="26.4" x14ac:dyDescent="0.25">
      <c r="A191" s="37" t="s">
        <v>51</v>
      </c>
      <c r="E191" s="36" t="s">
        <v>447</v>
      </c>
    </row>
    <row r="192" spans="1:16" ht="13.2" x14ac:dyDescent="0.25">
      <c r="A192" s="24" t="s">
        <v>44</v>
      </c>
      <c r="B192" s="28" t="s">
        <v>448</v>
      </c>
      <c r="C192" s="28" t="s">
        <v>349</v>
      </c>
      <c r="D192" s="24" t="s">
        <v>46</v>
      </c>
      <c r="E192" s="29" t="s">
        <v>350</v>
      </c>
      <c r="F192" s="30" t="s">
        <v>126</v>
      </c>
      <c r="G192" s="31">
        <v>5</v>
      </c>
      <c r="H192" s="32"/>
      <c r="I192" s="32">
        <f>ROUND(ROUND(H192,2)*ROUND(G192,3),2)</f>
        <v>0</v>
      </c>
      <c r="O192">
        <f>(I192*21)/100</f>
        <v>0</v>
      </c>
      <c r="P192" t="s">
        <v>22</v>
      </c>
    </row>
    <row r="193" spans="1:16" ht="13.2" x14ac:dyDescent="0.25">
      <c r="A193" s="33" t="s">
        <v>49</v>
      </c>
      <c r="E193" s="34" t="s">
        <v>351</v>
      </c>
    </row>
    <row r="194" spans="1:16" ht="26.4" x14ac:dyDescent="0.25">
      <c r="A194" s="37" t="s">
        <v>51</v>
      </c>
      <c r="E194" s="36" t="s">
        <v>449</v>
      </c>
    </row>
    <row r="195" spans="1:16" ht="13.2" x14ac:dyDescent="0.25">
      <c r="A195" s="24" t="s">
        <v>44</v>
      </c>
      <c r="B195" s="28" t="s">
        <v>450</v>
      </c>
      <c r="C195" s="28" t="s">
        <v>451</v>
      </c>
      <c r="D195" s="24" t="s">
        <v>46</v>
      </c>
      <c r="E195" s="29" t="s">
        <v>452</v>
      </c>
      <c r="F195" s="30" t="s">
        <v>77</v>
      </c>
      <c r="G195" s="31">
        <v>7</v>
      </c>
      <c r="H195" s="32"/>
      <c r="I195" s="32">
        <f>ROUND(ROUND(H195,2)*ROUND(G195,3),2)</f>
        <v>0</v>
      </c>
      <c r="O195">
        <f>(I195*21)/100</f>
        <v>0</v>
      </c>
      <c r="P195" t="s">
        <v>22</v>
      </c>
    </row>
    <row r="196" spans="1:16" ht="13.2" x14ac:dyDescent="0.25">
      <c r="A196" s="33" t="s">
        <v>49</v>
      </c>
      <c r="E196" s="34" t="s">
        <v>46</v>
      </c>
    </row>
    <row r="197" spans="1:16" ht="26.4" x14ac:dyDescent="0.25">
      <c r="A197" s="37" t="s">
        <v>51</v>
      </c>
      <c r="E197" s="36" t="s">
        <v>453</v>
      </c>
    </row>
    <row r="198" spans="1:16" ht="13.2" x14ac:dyDescent="0.25">
      <c r="A198" s="24" t="s">
        <v>44</v>
      </c>
      <c r="B198" s="28" t="s">
        <v>454</v>
      </c>
      <c r="C198" s="28" t="s">
        <v>455</v>
      </c>
      <c r="D198" s="24" t="s">
        <v>46</v>
      </c>
      <c r="E198" s="29" t="s">
        <v>456</v>
      </c>
      <c r="F198" s="30" t="s">
        <v>145</v>
      </c>
      <c r="G198" s="31">
        <v>55</v>
      </c>
      <c r="H198" s="32"/>
      <c r="I198" s="32">
        <f>ROUND(ROUND(H198,2)*ROUND(G198,3),2)</f>
        <v>0</v>
      </c>
      <c r="O198">
        <f>(I198*21)/100</f>
        <v>0</v>
      </c>
      <c r="P198" t="s">
        <v>22</v>
      </c>
    </row>
    <row r="199" spans="1:16" ht="13.2" x14ac:dyDescent="0.25">
      <c r="A199" s="33" t="s">
        <v>49</v>
      </c>
      <c r="E199" s="34" t="s">
        <v>457</v>
      </c>
    </row>
    <row r="200" spans="1:16" ht="13.2" x14ac:dyDescent="0.25">
      <c r="A200" s="35" t="s">
        <v>51</v>
      </c>
      <c r="E200" s="36" t="s">
        <v>458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workbookViewId="0">
      <pane ySplit="7" topLeftCell="A8" activePane="bottomLeft" state="frozen"/>
      <selection pane="bottomLeft" activeCell="K68" sqref="K6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0+O8+O15+O19+O23+O45+O49+O53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459</v>
      </c>
      <c r="I3" s="38">
        <f>0+I8+I15+I19+I23+I45+I49+I53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459</v>
      </c>
      <c r="D4" s="2"/>
      <c r="E4" s="20" t="s">
        <v>460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0+I9+I12</f>
        <v>0</v>
      </c>
      <c r="R8">
        <f>0+O9+O12</f>
        <v>0</v>
      </c>
    </row>
    <row r="9" spans="1:18" ht="13.2" x14ac:dyDescent="0.25">
      <c r="A9" s="24" t="s">
        <v>44</v>
      </c>
      <c r="B9" s="28" t="s">
        <v>28</v>
      </c>
      <c r="C9" s="28" t="s">
        <v>115</v>
      </c>
      <c r="D9" s="24" t="s">
        <v>46</v>
      </c>
      <c r="E9" s="29" t="s">
        <v>116</v>
      </c>
      <c r="F9" s="30" t="s">
        <v>117</v>
      </c>
      <c r="G9" s="31">
        <v>103.28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33" t="s">
        <v>49</v>
      </c>
      <c r="E10" s="34" t="s">
        <v>461</v>
      </c>
    </row>
    <row r="11" spans="1:18" ht="52.8" x14ac:dyDescent="0.25">
      <c r="A11" s="37" t="s">
        <v>51</v>
      </c>
      <c r="E11" s="36" t="s">
        <v>462</v>
      </c>
    </row>
    <row r="12" spans="1:18" ht="13.2" x14ac:dyDescent="0.25">
      <c r="A12" s="24" t="s">
        <v>44</v>
      </c>
      <c r="B12" s="28" t="s">
        <v>22</v>
      </c>
      <c r="C12" s="28" t="s">
        <v>120</v>
      </c>
      <c r="D12" s="24" t="s">
        <v>46</v>
      </c>
      <c r="E12" s="29" t="s">
        <v>121</v>
      </c>
      <c r="F12" s="30" t="s">
        <v>117</v>
      </c>
      <c r="G12" s="31">
        <v>99.18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13.2" x14ac:dyDescent="0.25">
      <c r="A13" s="33" t="s">
        <v>49</v>
      </c>
      <c r="E13" s="34" t="s">
        <v>122</v>
      </c>
    </row>
    <row r="14" spans="1:18" ht="13.2" x14ac:dyDescent="0.25">
      <c r="A14" s="35" t="s">
        <v>51</v>
      </c>
      <c r="E14" s="36" t="s">
        <v>463</v>
      </c>
    </row>
    <row r="15" spans="1:18" ht="12.75" customHeight="1" x14ac:dyDescent="0.25">
      <c r="A15" s="12" t="s">
        <v>42</v>
      </c>
      <c r="B15" s="12"/>
      <c r="C15" s="39" t="s">
        <v>28</v>
      </c>
      <c r="D15" s="12"/>
      <c r="E15" s="26" t="s">
        <v>88</v>
      </c>
      <c r="F15" s="12"/>
      <c r="G15" s="12"/>
      <c r="H15" s="12"/>
      <c r="I15" s="40">
        <f>0+Q15</f>
        <v>0</v>
      </c>
      <c r="O15">
        <f>0+R15</f>
        <v>0</v>
      </c>
      <c r="Q15">
        <f>0+I16</f>
        <v>0</v>
      </c>
      <c r="R15">
        <f>0+O16</f>
        <v>0</v>
      </c>
    </row>
    <row r="16" spans="1:18" ht="13.2" x14ac:dyDescent="0.25">
      <c r="A16" s="24" t="s">
        <v>44</v>
      </c>
      <c r="B16" s="28" t="s">
        <v>21</v>
      </c>
      <c r="C16" s="28" t="s">
        <v>464</v>
      </c>
      <c r="D16" s="24" t="s">
        <v>46</v>
      </c>
      <c r="E16" s="29" t="s">
        <v>465</v>
      </c>
      <c r="F16" s="30" t="s">
        <v>126</v>
      </c>
      <c r="G16" s="31">
        <v>55.1</v>
      </c>
      <c r="H16" s="32"/>
      <c r="I16" s="32">
        <f>ROUND(ROUND(H16,2)*ROUND(G16,3),2)</f>
        <v>0</v>
      </c>
      <c r="O16">
        <f>(I16*21)/100</f>
        <v>0</v>
      </c>
      <c r="P16" t="s">
        <v>22</v>
      </c>
    </row>
    <row r="17" spans="1:18" ht="13.2" x14ac:dyDescent="0.25">
      <c r="A17" s="33" t="s">
        <v>49</v>
      </c>
      <c r="E17" s="34" t="s">
        <v>466</v>
      </c>
    </row>
    <row r="18" spans="1:18" ht="79.2" x14ac:dyDescent="0.25">
      <c r="A18" s="35" t="s">
        <v>51</v>
      </c>
      <c r="E18" s="36" t="s">
        <v>467</v>
      </c>
    </row>
    <row r="19" spans="1:18" ht="12.75" customHeight="1" x14ac:dyDescent="0.25">
      <c r="A19" s="12" t="s">
        <v>42</v>
      </c>
      <c r="B19" s="12"/>
      <c r="C19" s="39" t="s">
        <v>22</v>
      </c>
      <c r="D19" s="12"/>
      <c r="E19" s="26" t="s">
        <v>221</v>
      </c>
      <c r="F19" s="12"/>
      <c r="G19" s="12"/>
      <c r="H19" s="12"/>
      <c r="I19" s="40">
        <f>0+Q19</f>
        <v>0</v>
      </c>
      <c r="O19">
        <f>0+R19</f>
        <v>0</v>
      </c>
      <c r="Q19">
        <f>0+I20</f>
        <v>0</v>
      </c>
      <c r="R19">
        <f>0+O20</f>
        <v>0</v>
      </c>
    </row>
    <row r="20" spans="1:18" ht="13.2" x14ac:dyDescent="0.25">
      <c r="A20" s="24" t="s">
        <v>44</v>
      </c>
      <c r="B20" s="28" t="s">
        <v>32</v>
      </c>
      <c r="C20" s="28" t="s">
        <v>468</v>
      </c>
      <c r="D20" s="24" t="s">
        <v>46</v>
      </c>
      <c r="E20" s="29" t="s">
        <v>469</v>
      </c>
      <c r="F20" s="30" t="s">
        <v>126</v>
      </c>
      <c r="G20" s="31">
        <v>0.30599999999999999</v>
      </c>
      <c r="H20" s="32"/>
      <c r="I20" s="32">
        <f>ROUND(ROUND(H20,2)*ROUND(G20,3),2)</f>
        <v>0</v>
      </c>
      <c r="O20">
        <f>(I20*21)/100</f>
        <v>0</v>
      </c>
      <c r="P20" t="s">
        <v>22</v>
      </c>
    </row>
    <row r="21" spans="1:18" ht="13.2" x14ac:dyDescent="0.25">
      <c r="A21" s="33" t="s">
        <v>49</v>
      </c>
      <c r="E21" s="34" t="s">
        <v>470</v>
      </c>
    </row>
    <row r="22" spans="1:18" ht="13.2" x14ac:dyDescent="0.25">
      <c r="A22" s="35" t="s">
        <v>51</v>
      </c>
      <c r="E22" s="36" t="s">
        <v>471</v>
      </c>
    </row>
    <row r="23" spans="1:18" ht="12.75" customHeight="1" x14ac:dyDescent="0.25">
      <c r="A23" s="12" t="s">
        <v>42</v>
      </c>
      <c r="B23" s="12"/>
      <c r="C23" s="39" t="s">
        <v>32</v>
      </c>
      <c r="D23" s="12"/>
      <c r="E23" s="26" t="s">
        <v>237</v>
      </c>
      <c r="F23" s="12"/>
      <c r="G23" s="12"/>
      <c r="H23" s="12"/>
      <c r="I23" s="40">
        <f>0+Q23</f>
        <v>0</v>
      </c>
      <c r="O23">
        <f>0+R23</f>
        <v>0</v>
      </c>
      <c r="Q23">
        <f>0+I24+I27+I30+I33+I36+I39+I42</f>
        <v>0</v>
      </c>
      <c r="R23">
        <f>0+O24+O27+O30+O33+O36+O39+O42</f>
        <v>0</v>
      </c>
    </row>
    <row r="24" spans="1:18" ht="13.2" x14ac:dyDescent="0.25">
      <c r="A24" s="24" t="s">
        <v>44</v>
      </c>
      <c r="B24" s="28" t="s">
        <v>34</v>
      </c>
      <c r="C24" s="28" t="s">
        <v>472</v>
      </c>
      <c r="D24" s="24" t="s">
        <v>46</v>
      </c>
      <c r="E24" s="29" t="s">
        <v>473</v>
      </c>
      <c r="F24" s="30" t="s">
        <v>126</v>
      </c>
      <c r="G24" s="31">
        <v>11.1</v>
      </c>
      <c r="H24" s="32"/>
      <c r="I24" s="32">
        <f>ROUND(ROUND(H24,2)*ROUND(G24,3),2)</f>
        <v>0</v>
      </c>
      <c r="O24">
        <f>(I24*21)/100</f>
        <v>0</v>
      </c>
      <c r="P24" t="s">
        <v>22</v>
      </c>
    </row>
    <row r="25" spans="1:18" ht="13.2" x14ac:dyDescent="0.25">
      <c r="A25" s="33" t="s">
        <v>49</v>
      </c>
      <c r="E25" s="34" t="s">
        <v>46</v>
      </c>
    </row>
    <row r="26" spans="1:18" ht="13.2" x14ac:dyDescent="0.25">
      <c r="A26" s="37" t="s">
        <v>51</v>
      </c>
      <c r="E26" s="36" t="s">
        <v>474</v>
      </c>
    </row>
    <row r="27" spans="1:18" ht="13.2" x14ac:dyDescent="0.25">
      <c r="A27" s="24" t="s">
        <v>44</v>
      </c>
      <c r="B27" s="28" t="s">
        <v>36</v>
      </c>
      <c r="C27" s="28" t="s">
        <v>475</v>
      </c>
      <c r="D27" s="24" t="s">
        <v>46</v>
      </c>
      <c r="E27" s="29" t="s">
        <v>476</v>
      </c>
      <c r="F27" s="30" t="s">
        <v>117</v>
      </c>
      <c r="G27" s="31">
        <v>1.3320000000000001</v>
      </c>
      <c r="H27" s="32"/>
      <c r="I27" s="32">
        <f>ROUND(ROUND(H27,2)*ROUND(G27,3),2)</f>
        <v>0</v>
      </c>
      <c r="O27">
        <f>(I27*21)/100</f>
        <v>0</v>
      </c>
      <c r="P27" t="s">
        <v>22</v>
      </c>
    </row>
    <row r="28" spans="1:18" ht="13.2" x14ac:dyDescent="0.25">
      <c r="A28" s="33" t="s">
        <v>49</v>
      </c>
      <c r="E28" s="34" t="s">
        <v>46</v>
      </c>
    </row>
    <row r="29" spans="1:18" ht="13.2" x14ac:dyDescent="0.25">
      <c r="A29" s="37" t="s">
        <v>51</v>
      </c>
      <c r="E29" s="36" t="s">
        <v>477</v>
      </c>
    </row>
    <row r="30" spans="1:18" ht="13.2" x14ac:dyDescent="0.25">
      <c r="A30" s="24" t="s">
        <v>44</v>
      </c>
      <c r="B30" s="28" t="s">
        <v>69</v>
      </c>
      <c r="C30" s="28" t="s">
        <v>239</v>
      </c>
      <c r="D30" s="24" t="s">
        <v>46</v>
      </c>
      <c r="E30" s="29" t="s">
        <v>240</v>
      </c>
      <c r="F30" s="30" t="s">
        <v>126</v>
      </c>
      <c r="G30" s="31">
        <v>11.714</v>
      </c>
      <c r="H30" s="32"/>
      <c r="I30" s="32">
        <f>ROUND(ROUND(H30,2)*ROUND(G30,3),2)</f>
        <v>0</v>
      </c>
      <c r="O30">
        <f>(I30*21)/100</f>
        <v>0</v>
      </c>
      <c r="P30" t="s">
        <v>22</v>
      </c>
    </row>
    <row r="31" spans="1:18" ht="13.2" x14ac:dyDescent="0.25">
      <c r="A31" s="33" t="s">
        <v>49</v>
      </c>
      <c r="E31" s="34" t="s">
        <v>478</v>
      </c>
    </row>
    <row r="32" spans="1:18" ht="105.6" x14ac:dyDescent="0.25">
      <c r="A32" s="37" t="s">
        <v>51</v>
      </c>
      <c r="E32" s="36" t="s">
        <v>479</v>
      </c>
    </row>
    <row r="33" spans="1:18" ht="13.2" x14ac:dyDescent="0.25">
      <c r="A33" s="24" t="s">
        <v>44</v>
      </c>
      <c r="B33" s="28" t="s">
        <v>74</v>
      </c>
      <c r="C33" s="28" t="s">
        <v>480</v>
      </c>
      <c r="D33" s="24" t="s">
        <v>46</v>
      </c>
      <c r="E33" s="29" t="s">
        <v>481</v>
      </c>
      <c r="F33" s="30" t="s">
        <v>126</v>
      </c>
      <c r="G33" s="31">
        <v>2.262</v>
      </c>
      <c r="H33" s="32"/>
      <c r="I33" s="32">
        <f>ROUND(ROUND(H33,2)*ROUND(G33,3),2)</f>
        <v>0</v>
      </c>
      <c r="O33">
        <f>(I33*21)/100</f>
        <v>0</v>
      </c>
      <c r="P33" t="s">
        <v>22</v>
      </c>
    </row>
    <row r="34" spans="1:18" ht="13.2" x14ac:dyDescent="0.25">
      <c r="A34" s="33" t="s">
        <v>49</v>
      </c>
      <c r="E34" s="34" t="s">
        <v>482</v>
      </c>
    </row>
    <row r="35" spans="1:18" ht="26.4" x14ac:dyDescent="0.25">
      <c r="A35" s="37" t="s">
        <v>51</v>
      </c>
      <c r="E35" s="36" t="s">
        <v>483</v>
      </c>
    </row>
    <row r="36" spans="1:18" ht="13.2" x14ac:dyDescent="0.25">
      <c r="A36" s="24" t="s">
        <v>44</v>
      </c>
      <c r="B36" s="28" t="s">
        <v>39</v>
      </c>
      <c r="C36" s="28" t="s">
        <v>484</v>
      </c>
      <c r="D36" s="24" t="s">
        <v>46</v>
      </c>
      <c r="E36" s="29" t="s">
        <v>485</v>
      </c>
      <c r="F36" s="30" t="s">
        <v>126</v>
      </c>
      <c r="G36" s="31">
        <v>6</v>
      </c>
      <c r="H36" s="32"/>
      <c r="I36" s="32">
        <f>ROUND(ROUND(H36,2)*ROUND(G36,3),2)</f>
        <v>0</v>
      </c>
      <c r="O36">
        <f>(I36*21)/100</f>
        <v>0</v>
      </c>
      <c r="P36" t="s">
        <v>22</v>
      </c>
    </row>
    <row r="37" spans="1:18" ht="13.2" x14ac:dyDescent="0.25">
      <c r="A37" s="33" t="s">
        <v>49</v>
      </c>
      <c r="E37" s="34" t="s">
        <v>486</v>
      </c>
    </row>
    <row r="38" spans="1:18" ht="13.2" x14ac:dyDescent="0.25">
      <c r="A38" s="37" t="s">
        <v>51</v>
      </c>
      <c r="E38" s="36" t="s">
        <v>487</v>
      </c>
    </row>
    <row r="39" spans="1:18" ht="26.4" x14ac:dyDescent="0.25">
      <c r="A39" s="24" t="s">
        <v>44</v>
      </c>
      <c r="B39" s="28" t="s">
        <v>41</v>
      </c>
      <c r="C39" s="28" t="s">
        <v>488</v>
      </c>
      <c r="D39" s="24" t="s">
        <v>46</v>
      </c>
      <c r="E39" s="29" t="s">
        <v>489</v>
      </c>
      <c r="F39" s="30" t="s">
        <v>126</v>
      </c>
      <c r="G39" s="31">
        <v>69.221999999999994</v>
      </c>
      <c r="H39" s="32"/>
      <c r="I39" s="32">
        <f>ROUND(ROUND(H39,2)*ROUND(G39,3),2)</f>
        <v>0</v>
      </c>
      <c r="O39">
        <f>(I39*21)/100</f>
        <v>0</v>
      </c>
      <c r="P39" t="s">
        <v>22</v>
      </c>
    </row>
    <row r="40" spans="1:18" ht="13.2" x14ac:dyDescent="0.25">
      <c r="A40" s="33" t="s">
        <v>49</v>
      </c>
      <c r="E40" s="34" t="s">
        <v>490</v>
      </c>
    </row>
    <row r="41" spans="1:18" ht="66" x14ac:dyDescent="0.25">
      <c r="A41" s="37" t="s">
        <v>51</v>
      </c>
      <c r="E41" s="36" t="s">
        <v>491</v>
      </c>
    </row>
    <row r="42" spans="1:18" ht="13.2" x14ac:dyDescent="0.25">
      <c r="A42" s="24" t="s">
        <v>44</v>
      </c>
      <c r="B42" s="28" t="s">
        <v>156</v>
      </c>
      <c r="C42" s="28" t="s">
        <v>492</v>
      </c>
      <c r="D42" s="24" t="s">
        <v>46</v>
      </c>
      <c r="E42" s="29" t="s">
        <v>493</v>
      </c>
      <c r="F42" s="30" t="s">
        <v>126</v>
      </c>
      <c r="G42" s="31">
        <v>3.48</v>
      </c>
      <c r="H42" s="32"/>
      <c r="I42" s="32">
        <f>ROUND(ROUND(H42,2)*ROUND(G42,3),2)</f>
        <v>0</v>
      </c>
      <c r="O42">
        <f>(I42*21)/100</f>
        <v>0</v>
      </c>
      <c r="P42" t="s">
        <v>22</v>
      </c>
    </row>
    <row r="43" spans="1:18" ht="13.2" x14ac:dyDescent="0.25">
      <c r="A43" s="33" t="s">
        <v>49</v>
      </c>
      <c r="E43" s="34" t="s">
        <v>494</v>
      </c>
    </row>
    <row r="44" spans="1:18" ht="26.4" x14ac:dyDescent="0.25">
      <c r="A44" s="35" t="s">
        <v>51</v>
      </c>
      <c r="E44" s="36" t="s">
        <v>495</v>
      </c>
    </row>
    <row r="45" spans="1:18" ht="12.75" customHeight="1" x14ac:dyDescent="0.25">
      <c r="A45" s="12" t="s">
        <v>42</v>
      </c>
      <c r="B45" s="12"/>
      <c r="C45" s="39" t="s">
        <v>69</v>
      </c>
      <c r="D45" s="12"/>
      <c r="E45" s="26" t="s">
        <v>496</v>
      </c>
      <c r="F45" s="12"/>
      <c r="G45" s="12"/>
      <c r="H45" s="12"/>
      <c r="I45" s="40">
        <f>0+Q45</f>
        <v>0</v>
      </c>
      <c r="O45">
        <f>0+R45</f>
        <v>0</v>
      </c>
      <c r="Q45">
        <f>0+I46</f>
        <v>0</v>
      </c>
      <c r="R45">
        <f>0+O46</f>
        <v>0</v>
      </c>
    </row>
    <row r="46" spans="1:18" ht="13.2" x14ac:dyDescent="0.25">
      <c r="A46" s="24" t="s">
        <v>44</v>
      </c>
      <c r="B46" s="28" t="s">
        <v>161</v>
      </c>
      <c r="C46" s="28" t="s">
        <v>497</v>
      </c>
      <c r="D46" s="24" t="s">
        <v>46</v>
      </c>
      <c r="E46" s="29" t="s">
        <v>498</v>
      </c>
      <c r="F46" s="30" t="s">
        <v>91</v>
      </c>
      <c r="G46" s="31">
        <v>143.63399999999999</v>
      </c>
      <c r="H46" s="32"/>
      <c r="I46" s="32">
        <f>ROUND(ROUND(H46,2)*ROUND(G46,3),2)</f>
        <v>0</v>
      </c>
      <c r="O46">
        <f>(I46*21)/100</f>
        <v>0</v>
      </c>
      <c r="P46" t="s">
        <v>22</v>
      </c>
    </row>
    <row r="47" spans="1:18" ht="13.2" x14ac:dyDescent="0.25">
      <c r="A47" s="33" t="s">
        <v>49</v>
      </c>
      <c r="E47" s="34" t="s">
        <v>499</v>
      </c>
    </row>
    <row r="48" spans="1:18" ht="52.8" x14ac:dyDescent="0.25">
      <c r="A48" s="35" t="s">
        <v>51</v>
      </c>
      <c r="E48" s="36" t="s">
        <v>500</v>
      </c>
    </row>
    <row r="49" spans="1:18" ht="12.75" customHeight="1" x14ac:dyDescent="0.25">
      <c r="A49" s="12" t="s">
        <v>42</v>
      </c>
      <c r="B49" s="12"/>
      <c r="C49" s="39" t="s">
        <v>74</v>
      </c>
      <c r="D49" s="12"/>
      <c r="E49" s="26" t="s">
        <v>298</v>
      </c>
      <c r="F49" s="12"/>
      <c r="G49" s="12"/>
      <c r="H49" s="12"/>
      <c r="I49" s="40">
        <f>0+Q49</f>
        <v>0</v>
      </c>
      <c r="O49">
        <f>0+R49</f>
        <v>0</v>
      </c>
      <c r="Q49">
        <f>0+I50</f>
        <v>0</v>
      </c>
      <c r="R49">
        <f>0+O50</f>
        <v>0</v>
      </c>
    </row>
    <row r="50" spans="1:18" ht="13.2" x14ac:dyDescent="0.25">
      <c r="A50" s="24" t="s">
        <v>44</v>
      </c>
      <c r="B50" s="28" t="s">
        <v>166</v>
      </c>
      <c r="C50" s="28" t="s">
        <v>501</v>
      </c>
      <c r="D50" s="24" t="s">
        <v>46</v>
      </c>
      <c r="E50" s="29" t="s">
        <v>502</v>
      </c>
      <c r="F50" s="30" t="s">
        <v>77</v>
      </c>
      <c r="G50" s="31">
        <v>1</v>
      </c>
      <c r="H50" s="32"/>
      <c r="I50" s="32">
        <f>ROUND(ROUND(H50,2)*ROUND(G50,3),2)</f>
        <v>0</v>
      </c>
      <c r="O50">
        <f>(I50*21)/100</f>
        <v>0</v>
      </c>
      <c r="P50" t="s">
        <v>22</v>
      </c>
    </row>
    <row r="51" spans="1:18" ht="13.2" x14ac:dyDescent="0.25">
      <c r="A51" s="33" t="s">
        <v>49</v>
      </c>
      <c r="E51" s="34" t="s">
        <v>503</v>
      </c>
    </row>
    <row r="52" spans="1:18" ht="13.2" x14ac:dyDescent="0.25">
      <c r="A52" s="35" t="s">
        <v>51</v>
      </c>
      <c r="E52" s="36" t="s">
        <v>52</v>
      </c>
    </row>
    <row r="53" spans="1:18" ht="12.75" customHeight="1" x14ac:dyDescent="0.25">
      <c r="A53" s="12" t="s">
        <v>42</v>
      </c>
      <c r="B53" s="12"/>
      <c r="C53" s="39" t="s">
        <v>39</v>
      </c>
      <c r="D53" s="12"/>
      <c r="E53" s="26" t="s">
        <v>102</v>
      </c>
      <c r="F53" s="12"/>
      <c r="G53" s="12"/>
      <c r="H53" s="12"/>
      <c r="I53" s="40">
        <f>0+Q53</f>
        <v>0</v>
      </c>
      <c r="O53">
        <f>0+R53</f>
        <v>0</v>
      </c>
      <c r="Q53">
        <f>0+I54+I57+I60+I63+I66+I69</f>
        <v>0</v>
      </c>
      <c r="R53">
        <f>0+O54+O57+O60+O63+O66+O69</f>
        <v>0</v>
      </c>
    </row>
    <row r="54" spans="1:18" ht="13.2" x14ac:dyDescent="0.25">
      <c r="A54" s="24" t="s">
        <v>44</v>
      </c>
      <c r="B54" s="28" t="s">
        <v>171</v>
      </c>
      <c r="C54" s="28" t="s">
        <v>504</v>
      </c>
      <c r="D54" s="24" t="s">
        <v>46</v>
      </c>
      <c r="E54" s="29" t="s">
        <v>505</v>
      </c>
      <c r="F54" s="30" t="s">
        <v>145</v>
      </c>
      <c r="G54" s="31">
        <v>9</v>
      </c>
      <c r="H54" s="32"/>
      <c r="I54" s="32">
        <f>ROUND(ROUND(H54,2)*ROUND(G54,3),2)</f>
        <v>0</v>
      </c>
      <c r="O54">
        <f>(I54*21)/100</f>
        <v>0</v>
      </c>
      <c r="P54" t="s">
        <v>22</v>
      </c>
    </row>
    <row r="55" spans="1:18" ht="39.6" x14ac:dyDescent="0.25">
      <c r="A55" s="33" t="s">
        <v>49</v>
      </c>
      <c r="E55" s="34" t="s">
        <v>506</v>
      </c>
    </row>
    <row r="56" spans="1:18" ht="13.2" x14ac:dyDescent="0.25">
      <c r="A56" s="37" t="s">
        <v>51</v>
      </c>
      <c r="E56" s="36" t="s">
        <v>507</v>
      </c>
    </row>
    <row r="57" spans="1:18" ht="26.4" x14ac:dyDescent="0.25">
      <c r="A57" s="24" t="s">
        <v>44</v>
      </c>
      <c r="B57" s="28" t="s">
        <v>174</v>
      </c>
      <c r="C57" s="28" t="s">
        <v>508</v>
      </c>
      <c r="D57" s="24" t="s">
        <v>46</v>
      </c>
      <c r="E57" s="29" t="s">
        <v>509</v>
      </c>
      <c r="F57" s="30" t="s">
        <v>77</v>
      </c>
      <c r="G57" s="31">
        <v>1</v>
      </c>
      <c r="H57" s="32"/>
      <c r="I57" s="32">
        <f>ROUND(ROUND(H57,2)*ROUND(G57,3),2)</f>
        <v>0</v>
      </c>
      <c r="O57">
        <f>(I57*21)/100</f>
        <v>0</v>
      </c>
      <c r="P57" t="s">
        <v>22</v>
      </c>
    </row>
    <row r="58" spans="1:18" ht="39.6" x14ac:dyDescent="0.25">
      <c r="A58" s="33" t="s">
        <v>49</v>
      </c>
      <c r="E58" s="34" t="s">
        <v>510</v>
      </c>
    </row>
    <row r="59" spans="1:18" ht="26.4" x14ac:dyDescent="0.25">
      <c r="A59" s="37" t="s">
        <v>51</v>
      </c>
      <c r="E59" s="36" t="s">
        <v>511</v>
      </c>
    </row>
    <row r="60" spans="1:18" ht="13.2" x14ac:dyDescent="0.25">
      <c r="A60" s="24" t="s">
        <v>44</v>
      </c>
      <c r="B60" s="28" t="s">
        <v>179</v>
      </c>
      <c r="C60" s="28" t="s">
        <v>512</v>
      </c>
      <c r="D60" s="24" t="s">
        <v>46</v>
      </c>
      <c r="E60" s="29" t="s">
        <v>513</v>
      </c>
      <c r="F60" s="30" t="s">
        <v>145</v>
      </c>
      <c r="G60" s="31">
        <v>20</v>
      </c>
      <c r="H60" s="32"/>
      <c r="I60" s="32">
        <f>ROUND(ROUND(H60,2)*ROUND(G60,3),2)</f>
        <v>0</v>
      </c>
      <c r="O60">
        <f>(I60*21)/100</f>
        <v>0</v>
      </c>
      <c r="P60" t="s">
        <v>22</v>
      </c>
    </row>
    <row r="61" spans="1:18" ht="26.4" x14ac:dyDescent="0.25">
      <c r="A61" s="33" t="s">
        <v>49</v>
      </c>
      <c r="E61" s="34" t="s">
        <v>514</v>
      </c>
    </row>
    <row r="62" spans="1:18" ht="13.2" x14ac:dyDescent="0.25">
      <c r="A62" s="37" t="s">
        <v>51</v>
      </c>
      <c r="E62" s="36" t="s">
        <v>515</v>
      </c>
    </row>
    <row r="63" spans="1:18" ht="13.2" x14ac:dyDescent="0.25">
      <c r="A63" s="24" t="s">
        <v>44</v>
      </c>
      <c r="B63" s="28" t="s">
        <v>184</v>
      </c>
      <c r="C63" s="28" t="s">
        <v>516</v>
      </c>
      <c r="D63" s="24" t="s">
        <v>46</v>
      </c>
      <c r="E63" s="29" t="s">
        <v>517</v>
      </c>
      <c r="F63" s="30" t="s">
        <v>126</v>
      </c>
      <c r="G63" s="31">
        <v>35.200000000000003</v>
      </c>
      <c r="H63" s="32"/>
      <c r="I63" s="32">
        <f>ROUND(ROUND(H63,2)*ROUND(G63,3),2)</f>
        <v>0</v>
      </c>
      <c r="O63">
        <f>(I63*21)/100</f>
        <v>0</v>
      </c>
      <c r="P63" t="s">
        <v>22</v>
      </c>
    </row>
    <row r="64" spans="1:18" ht="13.2" x14ac:dyDescent="0.25">
      <c r="A64" s="33" t="s">
        <v>49</v>
      </c>
      <c r="E64" s="34" t="s">
        <v>518</v>
      </c>
    </row>
    <row r="65" spans="1:16" ht="13.2" x14ac:dyDescent="0.25">
      <c r="A65" s="37" t="s">
        <v>51</v>
      </c>
      <c r="E65" s="36" t="s">
        <v>519</v>
      </c>
    </row>
    <row r="66" spans="1:16" ht="13.2" x14ac:dyDescent="0.25">
      <c r="A66" s="24" t="s">
        <v>44</v>
      </c>
      <c r="B66" s="28" t="s">
        <v>187</v>
      </c>
      <c r="C66" s="28" t="s">
        <v>349</v>
      </c>
      <c r="D66" s="24" t="s">
        <v>46</v>
      </c>
      <c r="E66" s="29" t="s">
        <v>350</v>
      </c>
      <c r="F66" s="30" t="s">
        <v>126</v>
      </c>
      <c r="G66" s="31">
        <v>2</v>
      </c>
      <c r="H66" s="32"/>
      <c r="I66" s="32">
        <f>ROUND(ROUND(H66,2)*ROUND(G66,3),2)</f>
        <v>0</v>
      </c>
      <c r="O66">
        <f>(I66*21)/100</f>
        <v>0</v>
      </c>
      <c r="P66" t="s">
        <v>22</v>
      </c>
    </row>
    <row r="67" spans="1:16" ht="13.2" x14ac:dyDescent="0.25">
      <c r="A67" s="33" t="s">
        <v>49</v>
      </c>
      <c r="E67" s="34" t="s">
        <v>520</v>
      </c>
    </row>
    <row r="68" spans="1:16" ht="13.2" x14ac:dyDescent="0.25">
      <c r="A68" s="37" t="s">
        <v>51</v>
      </c>
      <c r="E68" s="36" t="s">
        <v>521</v>
      </c>
    </row>
    <row r="69" spans="1:16" ht="13.2" x14ac:dyDescent="0.25">
      <c r="A69" s="24" t="s">
        <v>44</v>
      </c>
      <c r="B69" s="28" t="s">
        <v>192</v>
      </c>
      <c r="C69" s="28" t="s">
        <v>522</v>
      </c>
      <c r="D69" s="24" t="s">
        <v>46</v>
      </c>
      <c r="E69" s="29" t="s">
        <v>523</v>
      </c>
      <c r="F69" s="30" t="s">
        <v>126</v>
      </c>
      <c r="G69" s="31">
        <v>10.4</v>
      </c>
      <c r="H69" s="32"/>
      <c r="I69" s="32">
        <f>ROUND(ROUND(H69,2)*ROUND(G69,3),2)</f>
        <v>0</v>
      </c>
      <c r="O69">
        <f>(I69*21)/100</f>
        <v>0</v>
      </c>
      <c r="P69" t="s">
        <v>22</v>
      </c>
    </row>
    <row r="70" spans="1:16" ht="13.2" x14ac:dyDescent="0.25">
      <c r="A70" s="33" t="s">
        <v>49</v>
      </c>
      <c r="E70" s="34" t="s">
        <v>524</v>
      </c>
    </row>
    <row r="71" spans="1:16" ht="39.6" x14ac:dyDescent="0.25">
      <c r="A71" s="35" t="s">
        <v>51</v>
      </c>
      <c r="E71" s="36" t="s">
        <v>525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0"/>
  <sheetViews>
    <sheetView workbookViewId="0">
      <pane ySplit="7" topLeftCell="A8" activePane="bottomLeft" state="frozen"/>
      <selection pane="bottomLeft" activeCell="J168" sqref="J16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0+O8+O18+O85+O92+O99+O130+O140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526</v>
      </c>
      <c r="I3" s="38">
        <f>0+I8+I18+I85+I92+I99+I130+I140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526</v>
      </c>
      <c r="D4" s="2"/>
      <c r="E4" s="20" t="s">
        <v>527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0+I9+I12+I15</f>
        <v>0</v>
      </c>
      <c r="R8">
        <f>0+O9+O12+O15</f>
        <v>0</v>
      </c>
    </row>
    <row r="9" spans="1:18" ht="13.2" x14ac:dyDescent="0.25">
      <c r="A9" s="24" t="s">
        <v>44</v>
      </c>
      <c r="B9" s="28" t="s">
        <v>28</v>
      </c>
      <c r="C9" s="28" t="s">
        <v>115</v>
      </c>
      <c r="D9" s="24" t="s">
        <v>57</v>
      </c>
      <c r="E9" s="29" t="s">
        <v>116</v>
      </c>
      <c r="F9" s="30" t="s">
        <v>117</v>
      </c>
      <c r="G9" s="31">
        <v>1586.98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33" t="s">
        <v>49</v>
      </c>
      <c r="E10" s="34" t="s">
        <v>118</v>
      </c>
    </row>
    <row r="11" spans="1:18" ht="105.6" x14ac:dyDescent="0.25">
      <c r="A11" s="37" t="s">
        <v>51</v>
      </c>
      <c r="E11" s="36" t="s">
        <v>528</v>
      </c>
    </row>
    <row r="12" spans="1:18" ht="13.2" x14ac:dyDescent="0.25">
      <c r="A12" s="24" t="s">
        <v>44</v>
      </c>
      <c r="B12" s="28" t="s">
        <v>22</v>
      </c>
      <c r="C12" s="28" t="s">
        <v>120</v>
      </c>
      <c r="D12" s="24" t="s">
        <v>46</v>
      </c>
      <c r="E12" s="29" t="s">
        <v>121</v>
      </c>
      <c r="F12" s="30" t="s">
        <v>117</v>
      </c>
      <c r="G12" s="31">
        <v>1514.2529999999999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13.2" x14ac:dyDescent="0.25">
      <c r="A13" s="33" t="s">
        <v>49</v>
      </c>
      <c r="E13" s="34" t="s">
        <v>122</v>
      </c>
    </row>
    <row r="14" spans="1:18" ht="66" x14ac:dyDescent="0.25">
      <c r="A14" s="37" t="s">
        <v>51</v>
      </c>
      <c r="E14" s="36" t="s">
        <v>529</v>
      </c>
    </row>
    <row r="15" spans="1:18" ht="13.2" x14ac:dyDescent="0.25">
      <c r="A15" s="24" t="s">
        <v>44</v>
      </c>
      <c r="B15" s="28" t="s">
        <v>21</v>
      </c>
      <c r="C15" s="28" t="s">
        <v>124</v>
      </c>
      <c r="D15" s="24" t="s">
        <v>46</v>
      </c>
      <c r="E15" s="29" t="s">
        <v>125</v>
      </c>
      <c r="F15" s="30" t="s">
        <v>126</v>
      </c>
      <c r="G15" s="31">
        <v>41.1</v>
      </c>
      <c r="H15" s="32"/>
      <c r="I15" s="32">
        <f>ROUND(ROUND(H15,2)*ROUND(G15,3),2)</f>
        <v>0</v>
      </c>
      <c r="O15">
        <f>(I15*21)/100</f>
        <v>0</v>
      </c>
      <c r="P15" t="s">
        <v>22</v>
      </c>
    </row>
    <row r="16" spans="1:18" ht="26.4" x14ac:dyDescent="0.25">
      <c r="A16" s="33" t="s">
        <v>49</v>
      </c>
      <c r="E16" s="34" t="s">
        <v>127</v>
      </c>
    </row>
    <row r="17" spans="1:18" ht="13.2" x14ac:dyDescent="0.25">
      <c r="A17" s="35" t="s">
        <v>51</v>
      </c>
      <c r="E17" s="36" t="s">
        <v>530</v>
      </c>
    </row>
    <row r="18" spans="1:18" ht="12.75" customHeight="1" x14ac:dyDescent="0.25">
      <c r="A18" s="12" t="s">
        <v>42</v>
      </c>
      <c r="B18" s="12"/>
      <c r="C18" s="39" t="s">
        <v>28</v>
      </c>
      <c r="D18" s="12"/>
      <c r="E18" s="26" t="s">
        <v>88</v>
      </c>
      <c r="F18" s="12"/>
      <c r="G18" s="12"/>
      <c r="H18" s="12"/>
      <c r="I18" s="40">
        <f>0+Q18</f>
        <v>0</v>
      </c>
      <c r="O18">
        <f>0+R18</f>
        <v>0</v>
      </c>
      <c r="Q18">
        <f>0+I19+I22+I25+I28+I31+I34+I37+I40+I43+I46+I49+I52+I55+I58+I61+I64+I67+I70+I73+I76+I79+I82</f>
        <v>0</v>
      </c>
      <c r="R18">
        <f>0+O19+O22+O25+O28+O31+O34+O37+O40+O43+O46+O49+O52+O55+O58+O61+O64+O67+O70+O73+O76+O79+O82</f>
        <v>0</v>
      </c>
    </row>
    <row r="19" spans="1:18" ht="13.2" x14ac:dyDescent="0.25">
      <c r="A19" s="24" t="s">
        <v>44</v>
      </c>
      <c r="B19" s="28" t="s">
        <v>32</v>
      </c>
      <c r="C19" s="28" t="s">
        <v>531</v>
      </c>
      <c r="D19" s="24" t="s">
        <v>46</v>
      </c>
      <c r="E19" s="29" t="s">
        <v>532</v>
      </c>
      <c r="F19" s="30" t="s">
        <v>91</v>
      </c>
      <c r="G19" s="31">
        <v>10.8</v>
      </c>
      <c r="H19" s="32"/>
      <c r="I19" s="32">
        <f>ROUND(ROUND(H19,2)*ROUND(G19,3),2)</f>
        <v>0</v>
      </c>
      <c r="O19">
        <f>(I19*21)/100</f>
        <v>0</v>
      </c>
      <c r="P19" t="s">
        <v>22</v>
      </c>
    </row>
    <row r="20" spans="1:18" ht="13.2" x14ac:dyDescent="0.25">
      <c r="A20" s="33" t="s">
        <v>49</v>
      </c>
      <c r="E20" s="34" t="s">
        <v>46</v>
      </c>
    </row>
    <row r="21" spans="1:18" ht="26.4" x14ac:dyDescent="0.25">
      <c r="A21" s="37" t="s">
        <v>51</v>
      </c>
      <c r="E21" s="36" t="s">
        <v>533</v>
      </c>
    </row>
    <row r="22" spans="1:18" ht="13.2" x14ac:dyDescent="0.25">
      <c r="A22" s="24" t="s">
        <v>44</v>
      </c>
      <c r="B22" s="28" t="s">
        <v>34</v>
      </c>
      <c r="C22" s="28" t="s">
        <v>129</v>
      </c>
      <c r="D22" s="24" t="s">
        <v>46</v>
      </c>
      <c r="E22" s="29" t="s">
        <v>130</v>
      </c>
      <c r="F22" s="30" t="s">
        <v>126</v>
      </c>
      <c r="G22" s="31">
        <v>660.06</v>
      </c>
      <c r="H22" s="32"/>
      <c r="I22" s="32">
        <f>ROUND(ROUND(H22,2)*ROUND(G22,3),2)</f>
        <v>0</v>
      </c>
      <c r="O22">
        <f>(I22*21)/100</f>
        <v>0</v>
      </c>
      <c r="P22" t="s">
        <v>22</v>
      </c>
    </row>
    <row r="23" spans="1:18" ht="26.4" x14ac:dyDescent="0.25">
      <c r="A23" s="33" t="s">
        <v>49</v>
      </c>
      <c r="E23" s="34" t="s">
        <v>131</v>
      </c>
    </row>
    <row r="24" spans="1:18" ht="66" x14ac:dyDescent="0.25">
      <c r="A24" s="37" t="s">
        <v>51</v>
      </c>
      <c r="E24" s="36" t="s">
        <v>534</v>
      </c>
    </row>
    <row r="25" spans="1:18" ht="13.2" x14ac:dyDescent="0.25">
      <c r="A25" s="24" t="s">
        <v>44</v>
      </c>
      <c r="B25" s="28" t="s">
        <v>36</v>
      </c>
      <c r="C25" s="28" t="s">
        <v>133</v>
      </c>
      <c r="D25" s="24" t="s">
        <v>46</v>
      </c>
      <c r="E25" s="29" t="s">
        <v>134</v>
      </c>
      <c r="F25" s="30" t="s">
        <v>126</v>
      </c>
      <c r="G25" s="31">
        <v>18</v>
      </c>
      <c r="H25" s="32"/>
      <c r="I25" s="32">
        <f>ROUND(ROUND(H25,2)*ROUND(G25,3),2)</f>
        <v>0</v>
      </c>
      <c r="O25">
        <f>(I25*21)/100</f>
        <v>0</v>
      </c>
      <c r="P25" t="s">
        <v>22</v>
      </c>
    </row>
    <row r="26" spans="1:18" ht="13.2" x14ac:dyDescent="0.25">
      <c r="A26" s="33" t="s">
        <v>49</v>
      </c>
      <c r="E26" s="34" t="s">
        <v>135</v>
      </c>
    </row>
    <row r="27" spans="1:18" ht="26.4" x14ac:dyDescent="0.25">
      <c r="A27" s="37" t="s">
        <v>51</v>
      </c>
      <c r="E27" s="36" t="s">
        <v>136</v>
      </c>
    </row>
    <row r="28" spans="1:18" ht="13.2" x14ac:dyDescent="0.25">
      <c r="A28" s="24" t="s">
        <v>44</v>
      </c>
      <c r="B28" s="28" t="s">
        <v>69</v>
      </c>
      <c r="C28" s="28" t="s">
        <v>137</v>
      </c>
      <c r="D28" s="24" t="s">
        <v>57</v>
      </c>
      <c r="E28" s="29" t="s">
        <v>138</v>
      </c>
      <c r="F28" s="30" t="s">
        <v>126</v>
      </c>
      <c r="G28" s="31">
        <v>266.07</v>
      </c>
      <c r="H28" s="32"/>
      <c r="I28" s="32">
        <f>ROUND(ROUND(H28,2)*ROUND(G28,3),2)</f>
        <v>0</v>
      </c>
      <c r="O28">
        <f>(I28*21)/100</f>
        <v>0</v>
      </c>
      <c r="P28" t="s">
        <v>22</v>
      </c>
    </row>
    <row r="29" spans="1:18" ht="26.4" x14ac:dyDescent="0.25">
      <c r="A29" s="33" t="s">
        <v>49</v>
      </c>
      <c r="E29" s="34" t="s">
        <v>139</v>
      </c>
    </row>
    <row r="30" spans="1:18" ht="39.6" x14ac:dyDescent="0.25">
      <c r="A30" s="37" t="s">
        <v>51</v>
      </c>
      <c r="E30" s="36" t="s">
        <v>535</v>
      </c>
    </row>
    <row r="31" spans="1:18" ht="13.2" x14ac:dyDescent="0.25">
      <c r="A31" s="24" t="s">
        <v>44</v>
      </c>
      <c r="B31" s="28" t="s">
        <v>74</v>
      </c>
      <c r="C31" s="28" t="s">
        <v>137</v>
      </c>
      <c r="D31" s="24" t="s">
        <v>60</v>
      </c>
      <c r="E31" s="29" t="s">
        <v>138</v>
      </c>
      <c r="F31" s="30" t="s">
        <v>126</v>
      </c>
      <c r="G31" s="31">
        <v>114.03</v>
      </c>
      <c r="H31" s="32"/>
      <c r="I31" s="32">
        <f>ROUND(ROUND(H31,2)*ROUND(G31,3),2)</f>
        <v>0</v>
      </c>
      <c r="O31">
        <f>(I31*21)/100</f>
        <v>0</v>
      </c>
      <c r="P31" t="s">
        <v>22</v>
      </c>
    </row>
    <row r="32" spans="1:18" ht="26.4" x14ac:dyDescent="0.25">
      <c r="A32" s="33" t="s">
        <v>49</v>
      </c>
      <c r="E32" s="34" t="s">
        <v>141</v>
      </c>
    </row>
    <row r="33" spans="1:16" ht="39.6" x14ac:dyDescent="0.25">
      <c r="A33" s="37" t="s">
        <v>51</v>
      </c>
      <c r="E33" s="36" t="s">
        <v>536</v>
      </c>
    </row>
    <row r="34" spans="1:16" ht="13.2" x14ac:dyDescent="0.25">
      <c r="A34" s="24" t="s">
        <v>44</v>
      </c>
      <c r="B34" s="28" t="s">
        <v>39</v>
      </c>
      <c r="C34" s="28" t="s">
        <v>143</v>
      </c>
      <c r="D34" s="24" t="s">
        <v>46</v>
      </c>
      <c r="E34" s="29" t="s">
        <v>144</v>
      </c>
      <c r="F34" s="30" t="s">
        <v>145</v>
      </c>
      <c r="G34" s="31">
        <v>272.5</v>
      </c>
      <c r="H34" s="32"/>
      <c r="I34" s="32">
        <f>ROUND(ROUND(H34,2)*ROUND(G34,3),2)</f>
        <v>0</v>
      </c>
      <c r="O34">
        <f>(I34*21)/100</f>
        <v>0</v>
      </c>
      <c r="P34" t="s">
        <v>22</v>
      </c>
    </row>
    <row r="35" spans="1:16" ht="13.2" x14ac:dyDescent="0.25">
      <c r="A35" s="33" t="s">
        <v>49</v>
      </c>
      <c r="E35" s="34" t="s">
        <v>146</v>
      </c>
    </row>
    <row r="36" spans="1:16" ht="26.4" x14ac:dyDescent="0.25">
      <c r="A36" s="37" t="s">
        <v>51</v>
      </c>
      <c r="E36" s="36" t="s">
        <v>537</v>
      </c>
    </row>
    <row r="37" spans="1:16" ht="13.2" x14ac:dyDescent="0.25">
      <c r="A37" s="24" t="s">
        <v>44</v>
      </c>
      <c r="B37" s="28" t="s">
        <v>41</v>
      </c>
      <c r="C37" s="28" t="s">
        <v>148</v>
      </c>
      <c r="D37" s="24" t="s">
        <v>46</v>
      </c>
      <c r="E37" s="29" t="s">
        <v>149</v>
      </c>
      <c r="F37" s="30" t="s">
        <v>145</v>
      </c>
      <c r="G37" s="31">
        <v>27</v>
      </c>
      <c r="H37" s="32"/>
      <c r="I37" s="32">
        <f>ROUND(ROUND(H37,2)*ROUND(G37,3),2)</f>
        <v>0</v>
      </c>
      <c r="O37">
        <f>(I37*21)/100</f>
        <v>0</v>
      </c>
      <c r="P37" t="s">
        <v>22</v>
      </c>
    </row>
    <row r="38" spans="1:16" ht="13.2" x14ac:dyDescent="0.25">
      <c r="A38" s="33" t="s">
        <v>49</v>
      </c>
      <c r="E38" s="34" t="s">
        <v>150</v>
      </c>
    </row>
    <row r="39" spans="1:16" ht="26.4" x14ac:dyDescent="0.25">
      <c r="A39" s="37" t="s">
        <v>51</v>
      </c>
      <c r="E39" s="36" t="s">
        <v>538</v>
      </c>
    </row>
    <row r="40" spans="1:16" ht="13.2" x14ac:dyDescent="0.25">
      <c r="A40" s="24" t="s">
        <v>44</v>
      </c>
      <c r="B40" s="28" t="s">
        <v>156</v>
      </c>
      <c r="C40" s="28" t="s">
        <v>152</v>
      </c>
      <c r="D40" s="24" t="s">
        <v>46</v>
      </c>
      <c r="E40" s="29" t="s">
        <v>153</v>
      </c>
      <c r="F40" s="30" t="s">
        <v>126</v>
      </c>
      <c r="G40" s="31">
        <v>415.44</v>
      </c>
      <c r="H40" s="32"/>
      <c r="I40" s="32">
        <f>ROUND(ROUND(H40,2)*ROUND(G40,3),2)</f>
        <v>0</v>
      </c>
      <c r="O40">
        <f>(I40*21)/100</f>
        <v>0</v>
      </c>
      <c r="P40" t="s">
        <v>22</v>
      </c>
    </row>
    <row r="41" spans="1:16" ht="39.6" x14ac:dyDescent="0.25">
      <c r="A41" s="33" t="s">
        <v>49</v>
      </c>
      <c r="E41" s="34" t="s">
        <v>154</v>
      </c>
    </row>
    <row r="42" spans="1:16" ht="39.6" x14ac:dyDescent="0.25">
      <c r="A42" s="37" t="s">
        <v>51</v>
      </c>
      <c r="E42" s="36" t="s">
        <v>539</v>
      </c>
    </row>
    <row r="43" spans="1:16" ht="13.2" x14ac:dyDescent="0.25">
      <c r="A43" s="24" t="s">
        <v>44</v>
      </c>
      <c r="B43" s="28" t="s">
        <v>161</v>
      </c>
      <c r="C43" s="28" t="s">
        <v>157</v>
      </c>
      <c r="D43" s="24" t="s">
        <v>46</v>
      </c>
      <c r="E43" s="29" t="s">
        <v>158</v>
      </c>
      <c r="F43" s="30" t="s">
        <v>145</v>
      </c>
      <c r="G43" s="31">
        <v>38.5</v>
      </c>
      <c r="H43" s="32"/>
      <c r="I43" s="32">
        <f>ROUND(ROUND(H43,2)*ROUND(G43,3),2)</f>
        <v>0</v>
      </c>
      <c r="O43">
        <f>(I43*21)/100</f>
        <v>0</v>
      </c>
      <c r="P43" t="s">
        <v>22</v>
      </c>
    </row>
    <row r="44" spans="1:16" ht="26.4" x14ac:dyDescent="0.25">
      <c r="A44" s="33" t="s">
        <v>49</v>
      </c>
      <c r="E44" s="34" t="s">
        <v>159</v>
      </c>
    </row>
    <row r="45" spans="1:16" ht="13.2" x14ac:dyDescent="0.25">
      <c r="A45" s="37" t="s">
        <v>51</v>
      </c>
      <c r="E45" s="36" t="s">
        <v>540</v>
      </c>
    </row>
    <row r="46" spans="1:16" ht="13.2" x14ac:dyDescent="0.25">
      <c r="A46" s="24" t="s">
        <v>44</v>
      </c>
      <c r="B46" s="28" t="s">
        <v>166</v>
      </c>
      <c r="C46" s="28" t="s">
        <v>162</v>
      </c>
      <c r="D46" s="24" t="s">
        <v>46</v>
      </c>
      <c r="E46" s="29" t="s">
        <v>163</v>
      </c>
      <c r="F46" s="30" t="s">
        <v>126</v>
      </c>
      <c r="G46" s="31">
        <v>683</v>
      </c>
      <c r="H46" s="32"/>
      <c r="I46" s="32">
        <f>ROUND(ROUND(H46,2)*ROUND(G46,3),2)</f>
        <v>0</v>
      </c>
      <c r="O46">
        <f>(I46*21)/100</f>
        <v>0</v>
      </c>
      <c r="P46" t="s">
        <v>22</v>
      </c>
    </row>
    <row r="47" spans="1:16" ht="13.2" x14ac:dyDescent="0.25">
      <c r="A47" s="33" t="s">
        <v>49</v>
      </c>
      <c r="E47" s="34" t="s">
        <v>164</v>
      </c>
    </row>
    <row r="48" spans="1:16" ht="66" x14ac:dyDescent="0.25">
      <c r="A48" s="37" t="s">
        <v>51</v>
      </c>
      <c r="E48" s="36" t="s">
        <v>541</v>
      </c>
    </row>
    <row r="49" spans="1:16" ht="13.2" x14ac:dyDescent="0.25">
      <c r="A49" s="24" t="s">
        <v>44</v>
      </c>
      <c r="B49" s="28" t="s">
        <v>171</v>
      </c>
      <c r="C49" s="28" t="s">
        <v>167</v>
      </c>
      <c r="D49" s="24" t="s">
        <v>57</v>
      </c>
      <c r="E49" s="29" t="s">
        <v>168</v>
      </c>
      <c r="F49" s="30" t="s">
        <v>126</v>
      </c>
      <c r="G49" s="31">
        <v>41.1</v>
      </c>
      <c r="H49" s="32"/>
      <c r="I49" s="32">
        <f>ROUND(ROUND(H49,2)*ROUND(G49,3),2)</f>
        <v>0</v>
      </c>
      <c r="O49">
        <f>(I49*21)/100</f>
        <v>0</v>
      </c>
      <c r="P49" t="s">
        <v>22</v>
      </c>
    </row>
    <row r="50" spans="1:16" ht="13.2" x14ac:dyDescent="0.25">
      <c r="A50" s="33" t="s">
        <v>49</v>
      </c>
      <c r="E50" s="34" t="s">
        <v>169</v>
      </c>
    </row>
    <row r="51" spans="1:16" ht="13.2" x14ac:dyDescent="0.25">
      <c r="A51" s="37" t="s">
        <v>51</v>
      </c>
      <c r="E51" s="36" t="s">
        <v>530</v>
      </c>
    </row>
    <row r="52" spans="1:16" ht="13.2" x14ac:dyDescent="0.25">
      <c r="A52" s="24" t="s">
        <v>44</v>
      </c>
      <c r="B52" s="28" t="s">
        <v>174</v>
      </c>
      <c r="C52" s="28" t="s">
        <v>167</v>
      </c>
      <c r="D52" s="24" t="s">
        <v>60</v>
      </c>
      <c r="E52" s="29" t="s">
        <v>168</v>
      </c>
      <c r="F52" s="30" t="s">
        <v>126</v>
      </c>
      <c r="G52" s="31">
        <v>16</v>
      </c>
      <c r="H52" s="32"/>
      <c r="I52" s="32">
        <f>ROUND(ROUND(H52,2)*ROUND(G52,3),2)</f>
        <v>0</v>
      </c>
      <c r="O52">
        <f>(I52*21)/100</f>
        <v>0</v>
      </c>
      <c r="P52" t="s">
        <v>22</v>
      </c>
    </row>
    <row r="53" spans="1:16" ht="13.2" x14ac:dyDescent="0.25">
      <c r="A53" s="33" t="s">
        <v>49</v>
      </c>
      <c r="E53" s="34" t="s">
        <v>172</v>
      </c>
    </row>
    <row r="54" spans="1:16" ht="13.2" x14ac:dyDescent="0.25">
      <c r="A54" s="37" t="s">
        <v>51</v>
      </c>
      <c r="E54" s="36" t="s">
        <v>542</v>
      </c>
    </row>
    <row r="55" spans="1:16" ht="13.2" x14ac:dyDescent="0.25">
      <c r="A55" s="24" t="s">
        <v>44</v>
      </c>
      <c r="B55" s="28" t="s">
        <v>179</v>
      </c>
      <c r="C55" s="28" t="s">
        <v>175</v>
      </c>
      <c r="D55" s="24" t="s">
        <v>46</v>
      </c>
      <c r="E55" s="29" t="s">
        <v>176</v>
      </c>
      <c r="F55" s="30" t="s">
        <v>91</v>
      </c>
      <c r="G55" s="31">
        <v>186.5</v>
      </c>
      <c r="H55" s="32"/>
      <c r="I55" s="32">
        <f>ROUND(ROUND(H55,2)*ROUND(G55,3),2)</f>
        <v>0</v>
      </c>
      <c r="O55">
        <f>(I55*21)/100</f>
        <v>0</v>
      </c>
      <c r="P55" t="s">
        <v>22</v>
      </c>
    </row>
    <row r="56" spans="1:16" ht="13.2" x14ac:dyDescent="0.25">
      <c r="A56" s="33" t="s">
        <v>49</v>
      </c>
      <c r="E56" s="34" t="s">
        <v>177</v>
      </c>
    </row>
    <row r="57" spans="1:16" ht="26.4" x14ac:dyDescent="0.25">
      <c r="A57" s="37" t="s">
        <v>51</v>
      </c>
      <c r="E57" s="36" t="s">
        <v>543</v>
      </c>
    </row>
    <row r="58" spans="1:16" ht="13.2" x14ac:dyDescent="0.25">
      <c r="A58" s="24" t="s">
        <v>44</v>
      </c>
      <c r="B58" s="28" t="s">
        <v>184</v>
      </c>
      <c r="C58" s="28" t="s">
        <v>180</v>
      </c>
      <c r="D58" s="24" t="s">
        <v>57</v>
      </c>
      <c r="E58" s="29" t="s">
        <v>181</v>
      </c>
      <c r="F58" s="30" t="s">
        <v>126</v>
      </c>
      <c r="G58" s="31">
        <v>54.5</v>
      </c>
      <c r="H58" s="32"/>
      <c r="I58" s="32">
        <f>ROUND(ROUND(H58,2)*ROUND(G58,3),2)</f>
        <v>0</v>
      </c>
      <c r="O58">
        <f>(I58*21)/100</f>
        <v>0</v>
      </c>
      <c r="P58" t="s">
        <v>22</v>
      </c>
    </row>
    <row r="59" spans="1:16" ht="26.4" x14ac:dyDescent="0.25">
      <c r="A59" s="33" t="s">
        <v>49</v>
      </c>
      <c r="E59" s="34" t="s">
        <v>182</v>
      </c>
    </row>
    <row r="60" spans="1:16" ht="66" x14ac:dyDescent="0.25">
      <c r="A60" s="37" t="s">
        <v>51</v>
      </c>
      <c r="E60" s="36" t="s">
        <v>544</v>
      </c>
    </row>
    <row r="61" spans="1:16" ht="13.2" x14ac:dyDescent="0.25">
      <c r="A61" s="24" t="s">
        <v>44</v>
      </c>
      <c r="B61" s="28" t="s">
        <v>187</v>
      </c>
      <c r="C61" s="28" t="s">
        <v>180</v>
      </c>
      <c r="D61" s="24" t="s">
        <v>60</v>
      </c>
      <c r="E61" s="29" t="s">
        <v>181</v>
      </c>
      <c r="F61" s="30" t="s">
        <v>126</v>
      </c>
      <c r="G61" s="31">
        <v>16</v>
      </c>
      <c r="H61" s="32"/>
      <c r="I61" s="32">
        <f>ROUND(ROUND(H61,2)*ROUND(G61,3),2)</f>
        <v>0</v>
      </c>
      <c r="O61">
        <f>(I61*21)/100</f>
        <v>0</v>
      </c>
      <c r="P61" t="s">
        <v>22</v>
      </c>
    </row>
    <row r="62" spans="1:16" ht="13.2" x14ac:dyDescent="0.25">
      <c r="A62" s="33" t="s">
        <v>49</v>
      </c>
      <c r="E62" s="34" t="s">
        <v>185</v>
      </c>
    </row>
    <row r="63" spans="1:16" ht="26.4" x14ac:dyDescent="0.25">
      <c r="A63" s="37" t="s">
        <v>51</v>
      </c>
      <c r="E63" s="36" t="s">
        <v>545</v>
      </c>
    </row>
    <row r="64" spans="1:16" ht="13.2" x14ac:dyDescent="0.25">
      <c r="A64" s="24" t="s">
        <v>44</v>
      </c>
      <c r="B64" s="28" t="s">
        <v>192</v>
      </c>
      <c r="C64" s="28" t="s">
        <v>188</v>
      </c>
      <c r="D64" s="24" t="s">
        <v>46</v>
      </c>
      <c r="E64" s="29" t="s">
        <v>189</v>
      </c>
      <c r="F64" s="30" t="s">
        <v>126</v>
      </c>
      <c r="G64" s="31">
        <v>31.536000000000001</v>
      </c>
      <c r="H64" s="32"/>
      <c r="I64" s="32">
        <f>ROUND(ROUND(H64,2)*ROUND(G64,3),2)</f>
        <v>0</v>
      </c>
      <c r="O64">
        <f>(I64*21)/100</f>
        <v>0</v>
      </c>
      <c r="P64" t="s">
        <v>22</v>
      </c>
    </row>
    <row r="65" spans="1:16" ht="26.4" x14ac:dyDescent="0.25">
      <c r="A65" s="33" t="s">
        <v>49</v>
      </c>
      <c r="E65" s="34" t="s">
        <v>190</v>
      </c>
    </row>
    <row r="66" spans="1:16" ht="92.4" x14ac:dyDescent="0.25">
      <c r="A66" s="37" t="s">
        <v>51</v>
      </c>
      <c r="E66" s="36" t="s">
        <v>546</v>
      </c>
    </row>
    <row r="67" spans="1:16" ht="13.2" x14ac:dyDescent="0.25">
      <c r="A67" s="24" t="s">
        <v>44</v>
      </c>
      <c r="B67" s="28" t="s">
        <v>197</v>
      </c>
      <c r="C67" s="28" t="s">
        <v>193</v>
      </c>
      <c r="D67" s="24" t="s">
        <v>46</v>
      </c>
      <c r="E67" s="29" t="s">
        <v>194</v>
      </c>
      <c r="F67" s="30" t="s">
        <v>126</v>
      </c>
      <c r="G67" s="31">
        <v>16</v>
      </c>
      <c r="H67" s="32"/>
      <c r="I67" s="32">
        <f>ROUND(ROUND(H67,2)*ROUND(G67,3),2)</f>
        <v>0</v>
      </c>
      <c r="O67">
        <f>(I67*21)/100</f>
        <v>0</v>
      </c>
      <c r="P67" t="s">
        <v>22</v>
      </c>
    </row>
    <row r="68" spans="1:16" ht="13.2" x14ac:dyDescent="0.25">
      <c r="A68" s="33" t="s">
        <v>49</v>
      </c>
      <c r="E68" s="34" t="s">
        <v>195</v>
      </c>
    </row>
    <row r="69" spans="1:16" ht="13.2" x14ac:dyDescent="0.25">
      <c r="A69" s="37" t="s">
        <v>51</v>
      </c>
      <c r="E69" s="36" t="s">
        <v>547</v>
      </c>
    </row>
    <row r="70" spans="1:16" ht="13.2" x14ac:dyDescent="0.25">
      <c r="A70" s="24" t="s">
        <v>44</v>
      </c>
      <c r="B70" s="28" t="s">
        <v>202</v>
      </c>
      <c r="C70" s="28" t="s">
        <v>198</v>
      </c>
      <c r="D70" s="24" t="s">
        <v>46</v>
      </c>
      <c r="E70" s="29" t="s">
        <v>199</v>
      </c>
      <c r="F70" s="30" t="s">
        <v>126</v>
      </c>
      <c r="G70" s="31">
        <v>41.125</v>
      </c>
      <c r="H70" s="32"/>
      <c r="I70" s="32">
        <f>ROUND(ROUND(H70,2)*ROUND(G70,3),2)</f>
        <v>0</v>
      </c>
      <c r="O70">
        <f>(I70*21)/100</f>
        <v>0</v>
      </c>
      <c r="P70" t="s">
        <v>22</v>
      </c>
    </row>
    <row r="71" spans="1:16" ht="13.2" x14ac:dyDescent="0.25">
      <c r="A71" s="33" t="s">
        <v>49</v>
      </c>
      <c r="E71" s="34" t="s">
        <v>200</v>
      </c>
    </row>
    <row r="72" spans="1:16" ht="52.8" x14ac:dyDescent="0.25">
      <c r="A72" s="37" t="s">
        <v>51</v>
      </c>
      <c r="E72" s="36" t="s">
        <v>548</v>
      </c>
    </row>
    <row r="73" spans="1:16" ht="13.2" x14ac:dyDescent="0.25">
      <c r="A73" s="24" t="s">
        <v>44</v>
      </c>
      <c r="B73" s="28" t="s">
        <v>207</v>
      </c>
      <c r="C73" s="28" t="s">
        <v>203</v>
      </c>
      <c r="D73" s="24" t="s">
        <v>46</v>
      </c>
      <c r="E73" s="29" t="s">
        <v>204</v>
      </c>
      <c r="F73" s="30" t="s">
        <v>126</v>
      </c>
      <c r="G73" s="31">
        <v>11.9</v>
      </c>
      <c r="H73" s="32"/>
      <c r="I73" s="32">
        <f>ROUND(ROUND(H73,2)*ROUND(G73,3),2)</f>
        <v>0</v>
      </c>
      <c r="O73">
        <f>(I73*21)/100</f>
        <v>0</v>
      </c>
      <c r="P73" t="s">
        <v>22</v>
      </c>
    </row>
    <row r="74" spans="1:16" ht="26.4" x14ac:dyDescent="0.25">
      <c r="A74" s="33" t="s">
        <v>49</v>
      </c>
      <c r="E74" s="34" t="s">
        <v>205</v>
      </c>
    </row>
    <row r="75" spans="1:16" ht="26.4" x14ac:dyDescent="0.25">
      <c r="A75" s="37" t="s">
        <v>51</v>
      </c>
      <c r="E75" s="36" t="s">
        <v>549</v>
      </c>
    </row>
    <row r="76" spans="1:16" ht="13.2" x14ac:dyDescent="0.25">
      <c r="A76" s="24" t="s">
        <v>44</v>
      </c>
      <c r="B76" s="28" t="s">
        <v>212</v>
      </c>
      <c r="C76" s="28" t="s">
        <v>208</v>
      </c>
      <c r="D76" s="24" t="s">
        <v>46</v>
      </c>
      <c r="E76" s="29" t="s">
        <v>209</v>
      </c>
      <c r="F76" s="30" t="s">
        <v>126</v>
      </c>
      <c r="G76" s="31">
        <v>10.199999999999999</v>
      </c>
      <c r="H76" s="32"/>
      <c r="I76" s="32">
        <f>ROUND(ROUND(H76,2)*ROUND(G76,3),2)</f>
        <v>0</v>
      </c>
      <c r="O76">
        <f>(I76*21)/100</f>
        <v>0</v>
      </c>
      <c r="P76" t="s">
        <v>22</v>
      </c>
    </row>
    <row r="77" spans="1:16" ht="13.2" x14ac:dyDescent="0.25">
      <c r="A77" s="33" t="s">
        <v>49</v>
      </c>
      <c r="E77" s="34" t="s">
        <v>210</v>
      </c>
    </row>
    <row r="78" spans="1:16" ht="26.4" x14ac:dyDescent="0.25">
      <c r="A78" s="37" t="s">
        <v>51</v>
      </c>
      <c r="E78" s="36" t="s">
        <v>211</v>
      </c>
    </row>
    <row r="79" spans="1:16" ht="13.2" x14ac:dyDescent="0.25">
      <c r="A79" s="24" t="s">
        <v>44</v>
      </c>
      <c r="B79" s="28" t="s">
        <v>216</v>
      </c>
      <c r="C79" s="28" t="s">
        <v>213</v>
      </c>
      <c r="D79" s="24" t="s">
        <v>46</v>
      </c>
      <c r="E79" s="29" t="s">
        <v>214</v>
      </c>
      <c r="F79" s="30" t="s">
        <v>91</v>
      </c>
      <c r="G79" s="31">
        <v>4337.5</v>
      </c>
      <c r="H79" s="32"/>
      <c r="I79" s="32">
        <f>ROUND(ROUND(H79,2)*ROUND(G79,3),2)</f>
        <v>0</v>
      </c>
      <c r="O79">
        <f>(I79*21)/100</f>
        <v>0</v>
      </c>
      <c r="P79" t="s">
        <v>22</v>
      </c>
    </row>
    <row r="80" spans="1:16" ht="13.2" x14ac:dyDescent="0.25">
      <c r="A80" s="33" t="s">
        <v>49</v>
      </c>
      <c r="E80" s="34" t="s">
        <v>46</v>
      </c>
    </row>
    <row r="81" spans="1:18" ht="39.6" x14ac:dyDescent="0.25">
      <c r="A81" s="37" t="s">
        <v>51</v>
      </c>
      <c r="E81" s="36" t="s">
        <v>550</v>
      </c>
    </row>
    <row r="82" spans="1:18" ht="13.2" x14ac:dyDescent="0.25">
      <c r="A82" s="24" t="s">
        <v>44</v>
      </c>
      <c r="B82" s="28" t="s">
        <v>222</v>
      </c>
      <c r="C82" s="28" t="s">
        <v>217</v>
      </c>
      <c r="D82" s="24" t="s">
        <v>46</v>
      </c>
      <c r="E82" s="29" t="s">
        <v>218</v>
      </c>
      <c r="F82" s="30" t="s">
        <v>126</v>
      </c>
      <c r="G82" s="31">
        <v>16</v>
      </c>
      <c r="H82" s="32"/>
      <c r="I82" s="32">
        <f>ROUND(ROUND(H82,2)*ROUND(G82,3),2)</f>
        <v>0</v>
      </c>
      <c r="O82">
        <f>(I82*21)/100</f>
        <v>0</v>
      </c>
      <c r="P82" t="s">
        <v>22</v>
      </c>
    </row>
    <row r="83" spans="1:18" ht="26.4" x14ac:dyDescent="0.25">
      <c r="A83" s="33" t="s">
        <v>49</v>
      </c>
      <c r="E83" s="34" t="s">
        <v>219</v>
      </c>
    </row>
    <row r="84" spans="1:18" ht="26.4" x14ac:dyDescent="0.25">
      <c r="A84" s="35" t="s">
        <v>51</v>
      </c>
      <c r="E84" s="36" t="s">
        <v>551</v>
      </c>
    </row>
    <row r="85" spans="1:18" ht="12.75" customHeight="1" x14ac:dyDescent="0.25">
      <c r="A85" s="12" t="s">
        <v>42</v>
      </c>
      <c r="B85" s="12"/>
      <c r="C85" s="39" t="s">
        <v>22</v>
      </c>
      <c r="D85" s="12"/>
      <c r="E85" s="26" t="s">
        <v>221</v>
      </c>
      <c r="F85" s="12"/>
      <c r="G85" s="12"/>
      <c r="H85" s="12"/>
      <c r="I85" s="40">
        <f>0+Q85</f>
        <v>0</v>
      </c>
      <c r="O85">
        <f>0+R85</f>
        <v>0</v>
      </c>
      <c r="Q85">
        <f>0+I86+I89</f>
        <v>0</v>
      </c>
      <c r="R85">
        <f>0+O86+O89</f>
        <v>0</v>
      </c>
    </row>
    <row r="86" spans="1:18" ht="13.2" x14ac:dyDescent="0.25">
      <c r="A86" s="24" t="s">
        <v>44</v>
      </c>
      <c r="B86" s="28" t="s">
        <v>227</v>
      </c>
      <c r="C86" s="28" t="s">
        <v>228</v>
      </c>
      <c r="D86" s="24" t="s">
        <v>46</v>
      </c>
      <c r="E86" s="29" t="s">
        <v>229</v>
      </c>
      <c r="F86" s="30" t="s">
        <v>91</v>
      </c>
      <c r="G86" s="31">
        <v>4337.5</v>
      </c>
      <c r="H86" s="32"/>
      <c r="I86" s="32">
        <f>ROUND(ROUND(H86,2)*ROUND(G86,3),2)</f>
        <v>0</v>
      </c>
      <c r="O86">
        <f>(I86*21)/100</f>
        <v>0</v>
      </c>
      <c r="P86" t="s">
        <v>22</v>
      </c>
    </row>
    <row r="87" spans="1:18" ht="39.6" x14ac:dyDescent="0.25">
      <c r="A87" s="33" t="s">
        <v>49</v>
      </c>
      <c r="E87" s="34" t="s">
        <v>230</v>
      </c>
    </row>
    <row r="88" spans="1:18" ht="39.6" x14ac:dyDescent="0.25">
      <c r="A88" s="37" t="s">
        <v>51</v>
      </c>
      <c r="E88" s="36" t="s">
        <v>550</v>
      </c>
    </row>
    <row r="89" spans="1:18" ht="13.2" x14ac:dyDescent="0.25">
      <c r="A89" s="24" t="s">
        <v>44</v>
      </c>
      <c r="B89" s="28" t="s">
        <v>232</v>
      </c>
      <c r="C89" s="28" t="s">
        <v>233</v>
      </c>
      <c r="D89" s="24" t="s">
        <v>46</v>
      </c>
      <c r="E89" s="29" t="s">
        <v>234</v>
      </c>
      <c r="F89" s="30" t="s">
        <v>126</v>
      </c>
      <c r="G89" s="31">
        <v>683</v>
      </c>
      <c r="H89" s="32"/>
      <c r="I89" s="32">
        <f>ROUND(ROUND(H89,2)*ROUND(G89,3),2)</f>
        <v>0</v>
      </c>
      <c r="O89">
        <f>(I89*21)/100</f>
        <v>0</v>
      </c>
      <c r="P89" t="s">
        <v>22</v>
      </c>
    </row>
    <row r="90" spans="1:18" ht="13.2" x14ac:dyDescent="0.25">
      <c r="A90" s="33" t="s">
        <v>49</v>
      </c>
      <c r="E90" s="34" t="s">
        <v>235</v>
      </c>
    </row>
    <row r="91" spans="1:18" ht="52.8" x14ac:dyDescent="0.25">
      <c r="A91" s="35" t="s">
        <v>51</v>
      </c>
      <c r="E91" s="36" t="s">
        <v>552</v>
      </c>
    </row>
    <row r="92" spans="1:18" ht="12.75" customHeight="1" x14ac:dyDescent="0.25">
      <c r="A92" s="12" t="s">
        <v>42</v>
      </c>
      <c r="B92" s="12"/>
      <c r="C92" s="39" t="s">
        <v>32</v>
      </c>
      <c r="D92" s="12"/>
      <c r="E92" s="26" t="s">
        <v>237</v>
      </c>
      <c r="F92" s="12"/>
      <c r="G92" s="12"/>
      <c r="H92" s="12"/>
      <c r="I92" s="40">
        <f>0+Q92</f>
        <v>0</v>
      </c>
      <c r="O92">
        <f>0+R92</f>
        <v>0</v>
      </c>
      <c r="Q92">
        <f>0+I93+I96</f>
        <v>0</v>
      </c>
      <c r="R92">
        <f>0+O93+O96</f>
        <v>0</v>
      </c>
    </row>
    <row r="93" spans="1:18" ht="13.2" x14ac:dyDescent="0.25">
      <c r="A93" s="24" t="s">
        <v>44</v>
      </c>
      <c r="B93" s="28" t="s">
        <v>238</v>
      </c>
      <c r="C93" s="28" t="s">
        <v>239</v>
      </c>
      <c r="D93" s="24" t="s">
        <v>46</v>
      </c>
      <c r="E93" s="29" t="s">
        <v>240</v>
      </c>
      <c r="F93" s="30" t="s">
        <v>126</v>
      </c>
      <c r="G93" s="31">
        <v>9.3840000000000003</v>
      </c>
      <c r="H93" s="32"/>
      <c r="I93" s="32">
        <f>ROUND(ROUND(H93,2)*ROUND(G93,3),2)</f>
        <v>0</v>
      </c>
      <c r="O93">
        <f>(I93*21)/100</f>
        <v>0</v>
      </c>
      <c r="P93" t="s">
        <v>22</v>
      </c>
    </row>
    <row r="94" spans="1:18" ht="13.2" x14ac:dyDescent="0.25">
      <c r="A94" s="33" t="s">
        <v>49</v>
      </c>
      <c r="E94" s="34" t="s">
        <v>241</v>
      </c>
    </row>
    <row r="95" spans="1:18" ht="52.8" x14ac:dyDescent="0.25">
      <c r="A95" s="37" t="s">
        <v>51</v>
      </c>
      <c r="E95" s="36" t="s">
        <v>381</v>
      </c>
    </row>
    <row r="96" spans="1:18" ht="13.2" x14ac:dyDescent="0.25">
      <c r="A96" s="24" t="s">
        <v>44</v>
      </c>
      <c r="B96" s="28" t="s">
        <v>243</v>
      </c>
      <c r="C96" s="28" t="s">
        <v>244</v>
      </c>
      <c r="D96" s="24" t="s">
        <v>46</v>
      </c>
      <c r="E96" s="29" t="s">
        <v>245</v>
      </c>
      <c r="F96" s="30" t="s">
        <v>126</v>
      </c>
      <c r="G96" s="31">
        <v>2.0699999999999998</v>
      </c>
      <c r="H96" s="32"/>
      <c r="I96" s="32">
        <f>ROUND(ROUND(H96,2)*ROUND(G96,3),2)</f>
        <v>0</v>
      </c>
      <c r="O96">
        <f>(I96*21)/100</f>
        <v>0</v>
      </c>
      <c r="P96" t="s">
        <v>22</v>
      </c>
    </row>
    <row r="97" spans="1:18" ht="13.2" x14ac:dyDescent="0.25">
      <c r="A97" s="33" t="s">
        <v>49</v>
      </c>
      <c r="E97" s="34" t="s">
        <v>246</v>
      </c>
    </row>
    <row r="98" spans="1:18" ht="13.2" x14ac:dyDescent="0.25">
      <c r="A98" s="35" t="s">
        <v>51</v>
      </c>
      <c r="E98" s="36" t="s">
        <v>553</v>
      </c>
    </row>
    <row r="99" spans="1:18" ht="12.75" customHeight="1" x14ac:dyDescent="0.25">
      <c r="A99" s="12" t="s">
        <v>42</v>
      </c>
      <c r="B99" s="12"/>
      <c r="C99" s="39" t="s">
        <v>34</v>
      </c>
      <c r="D99" s="12"/>
      <c r="E99" s="26" t="s">
        <v>248</v>
      </c>
      <c r="F99" s="12"/>
      <c r="G99" s="12"/>
      <c r="H99" s="12"/>
      <c r="I99" s="40">
        <f>0+Q99</f>
        <v>0</v>
      </c>
      <c r="O99">
        <f>0+R99</f>
        <v>0</v>
      </c>
      <c r="Q99">
        <f>0+I100+I103+I106+I109+I112+I115+I118+I121+I124+I127</f>
        <v>0</v>
      </c>
      <c r="R99">
        <f>0+O100+O103+O106+O109+O112+O115+O118+O121+O124+O127</f>
        <v>0</v>
      </c>
    </row>
    <row r="100" spans="1:18" ht="13.2" x14ac:dyDescent="0.25">
      <c r="A100" s="24" t="s">
        <v>44</v>
      </c>
      <c r="B100" s="28" t="s">
        <v>249</v>
      </c>
      <c r="C100" s="28" t="s">
        <v>250</v>
      </c>
      <c r="D100" s="24" t="s">
        <v>46</v>
      </c>
      <c r="E100" s="29" t="s">
        <v>251</v>
      </c>
      <c r="F100" s="30" t="s">
        <v>126</v>
      </c>
      <c r="G100" s="31">
        <v>341.5</v>
      </c>
      <c r="H100" s="32"/>
      <c r="I100" s="32">
        <f>ROUND(ROUND(H100,2)*ROUND(G100,3),2)</f>
        <v>0</v>
      </c>
      <c r="O100">
        <f>(I100*21)/100</f>
        <v>0</v>
      </c>
      <c r="P100" t="s">
        <v>22</v>
      </c>
    </row>
    <row r="101" spans="1:18" ht="13.2" x14ac:dyDescent="0.25">
      <c r="A101" s="33" t="s">
        <v>49</v>
      </c>
      <c r="E101" s="34" t="s">
        <v>252</v>
      </c>
    </row>
    <row r="102" spans="1:18" ht="66" x14ac:dyDescent="0.25">
      <c r="A102" s="37" t="s">
        <v>51</v>
      </c>
      <c r="E102" s="36" t="s">
        <v>554</v>
      </c>
    </row>
    <row r="103" spans="1:18" ht="13.2" x14ac:dyDescent="0.25">
      <c r="A103" s="24" t="s">
        <v>44</v>
      </c>
      <c r="B103" s="28" t="s">
        <v>254</v>
      </c>
      <c r="C103" s="28" t="s">
        <v>255</v>
      </c>
      <c r="D103" s="24" t="s">
        <v>46</v>
      </c>
      <c r="E103" s="29" t="s">
        <v>256</v>
      </c>
      <c r="F103" s="30" t="s">
        <v>91</v>
      </c>
      <c r="G103" s="31">
        <v>4164</v>
      </c>
      <c r="H103" s="32"/>
      <c r="I103" s="32">
        <f>ROUND(ROUND(H103,2)*ROUND(G103,3),2)</f>
        <v>0</v>
      </c>
      <c r="O103">
        <f>(I103*21)/100</f>
        <v>0</v>
      </c>
      <c r="P103" t="s">
        <v>22</v>
      </c>
    </row>
    <row r="104" spans="1:18" ht="13.2" x14ac:dyDescent="0.25">
      <c r="A104" s="33" t="s">
        <v>49</v>
      </c>
      <c r="E104" s="34" t="s">
        <v>257</v>
      </c>
    </row>
    <row r="105" spans="1:18" ht="39.6" x14ac:dyDescent="0.25">
      <c r="A105" s="37" t="s">
        <v>51</v>
      </c>
      <c r="E105" s="36" t="s">
        <v>555</v>
      </c>
    </row>
    <row r="106" spans="1:18" ht="13.2" x14ac:dyDescent="0.25">
      <c r="A106" s="24" t="s">
        <v>44</v>
      </c>
      <c r="B106" s="28" t="s">
        <v>259</v>
      </c>
      <c r="C106" s="28" t="s">
        <v>260</v>
      </c>
      <c r="D106" s="24" t="s">
        <v>46</v>
      </c>
      <c r="E106" s="29" t="s">
        <v>261</v>
      </c>
      <c r="F106" s="30" t="s">
        <v>91</v>
      </c>
      <c r="G106" s="31">
        <v>186.5</v>
      </c>
      <c r="H106" s="32"/>
      <c r="I106" s="32">
        <f>ROUND(ROUND(H106,2)*ROUND(G106,3),2)</f>
        <v>0</v>
      </c>
      <c r="O106">
        <f>(I106*21)/100</f>
        <v>0</v>
      </c>
      <c r="P106" t="s">
        <v>22</v>
      </c>
    </row>
    <row r="107" spans="1:18" ht="13.2" x14ac:dyDescent="0.25">
      <c r="A107" s="33" t="s">
        <v>49</v>
      </c>
      <c r="E107" s="34" t="s">
        <v>262</v>
      </c>
    </row>
    <row r="108" spans="1:18" ht="26.4" x14ac:dyDescent="0.25">
      <c r="A108" s="37" t="s">
        <v>51</v>
      </c>
      <c r="E108" s="36" t="s">
        <v>543</v>
      </c>
    </row>
    <row r="109" spans="1:18" ht="13.2" x14ac:dyDescent="0.25">
      <c r="A109" s="24" t="s">
        <v>44</v>
      </c>
      <c r="B109" s="28" t="s">
        <v>263</v>
      </c>
      <c r="C109" s="28" t="s">
        <v>264</v>
      </c>
      <c r="D109" s="24" t="s">
        <v>46</v>
      </c>
      <c r="E109" s="29" t="s">
        <v>265</v>
      </c>
      <c r="F109" s="30" t="s">
        <v>91</v>
      </c>
      <c r="G109" s="31">
        <v>3898</v>
      </c>
      <c r="H109" s="32"/>
      <c r="I109" s="32">
        <f>ROUND(ROUND(H109,2)*ROUND(G109,3),2)</f>
        <v>0</v>
      </c>
      <c r="O109">
        <f>(I109*21)/100</f>
        <v>0</v>
      </c>
      <c r="P109" t="s">
        <v>22</v>
      </c>
    </row>
    <row r="110" spans="1:18" ht="26.4" x14ac:dyDescent="0.25">
      <c r="A110" s="33" t="s">
        <v>49</v>
      </c>
      <c r="E110" s="34" t="s">
        <v>266</v>
      </c>
    </row>
    <row r="111" spans="1:18" ht="13.2" x14ac:dyDescent="0.25">
      <c r="A111" s="37" t="s">
        <v>51</v>
      </c>
      <c r="E111" s="36" t="s">
        <v>556</v>
      </c>
    </row>
    <row r="112" spans="1:18" ht="13.2" x14ac:dyDescent="0.25">
      <c r="A112" s="24" t="s">
        <v>44</v>
      </c>
      <c r="B112" s="28" t="s">
        <v>268</v>
      </c>
      <c r="C112" s="28" t="s">
        <v>269</v>
      </c>
      <c r="D112" s="24" t="s">
        <v>46</v>
      </c>
      <c r="E112" s="29" t="s">
        <v>270</v>
      </c>
      <c r="F112" s="30" t="s">
        <v>91</v>
      </c>
      <c r="G112" s="31">
        <v>7344</v>
      </c>
      <c r="H112" s="32"/>
      <c r="I112" s="32">
        <f>ROUND(ROUND(H112,2)*ROUND(G112,3),2)</f>
        <v>0</v>
      </c>
      <c r="O112">
        <f>(I112*21)/100</f>
        <v>0</v>
      </c>
      <c r="P112" t="s">
        <v>22</v>
      </c>
    </row>
    <row r="113" spans="1:16" ht="13.2" x14ac:dyDescent="0.25">
      <c r="A113" s="33" t="s">
        <v>49</v>
      </c>
      <c r="E113" s="34" t="s">
        <v>271</v>
      </c>
    </row>
    <row r="114" spans="1:16" ht="26.4" x14ac:dyDescent="0.25">
      <c r="A114" s="37" t="s">
        <v>51</v>
      </c>
      <c r="E114" s="36" t="s">
        <v>557</v>
      </c>
    </row>
    <row r="115" spans="1:16" ht="13.2" x14ac:dyDescent="0.25">
      <c r="A115" s="24" t="s">
        <v>44</v>
      </c>
      <c r="B115" s="28" t="s">
        <v>273</v>
      </c>
      <c r="C115" s="28" t="s">
        <v>274</v>
      </c>
      <c r="D115" s="24" t="s">
        <v>46</v>
      </c>
      <c r="E115" s="29" t="s">
        <v>275</v>
      </c>
      <c r="F115" s="30" t="s">
        <v>91</v>
      </c>
      <c r="G115" s="31">
        <v>1639.2</v>
      </c>
      <c r="H115" s="32"/>
      <c r="I115" s="32">
        <f>ROUND(ROUND(H115,2)*ROUND(G115,3),2)</f>
        <v>0</v>
      </c>
      <c r="O115">
        <f>(I115*21)/100</f>
        <v>0</v>
      </c>
      <c r="P115" t="s">
        <v>22</v>
      </c>
    </row>
    <row r="116" spans="1:16" ht="26.4" x14ac:dyDescent="0.25">
      <c r="A116" s="33" t="s">
        <v>49</v>
      </c>
      <c r="E116" s="34" t="s">
        <v>276</v>
      </c>
    </row>
    <row r="117" spans="1:16" ht="52.8" x14ac:dyDescent="0.25">
      <c r="A117" s="37" t="s">
        <v>51</v>
      </c>
      <c r="E117" s="36" t="s">
        <v>558</v>
      </c>
    </row>
    <row r="118" spans="1:16" ht="13.2" x14ac:dyDescent="0.25">
      <c r="A118" s="24" t="s">
        <v>44</v>
      </c>
      <c r="B118" s="28" t="s">
        <v>278</v>
      </c>
      <c r="C118" s="28" t="s">
        <v>279</v>
      </c>
      <c r="D118" s="24" t="s">
        <v>46</v>
      </c>
      <c r="E118" s="29" t="s">
        <v>280</v>
      </c>
      <c r="F118" s="30" t="s">
        <v>91</v>
      </c>
      <c r="G118" s="31">
        <v>3620</v>
      </c>
      <c r="H118" s="32"/>
      <c r="I118" s="32">
        <f>ROUND(ROUND(H118,2)*ROUND(G118,3),2)</f>
        <v>0</v>
      </c>
      <c r="O118">
        <f>(I118*21)/100</f>
        <v>0</v>
      </c>
      <c r="P118" t="s">
        <v>22</v>
      </c>
    </row>
    <row r="119" spans="1:16" ht="13.2" x14ac:dyDescent="0.25">
      <c r="A119" s="33" t="s">
        <v>49</v>
      </c>
      <c r="E119" s="34" t="s">
        <v>281</v>
      </c>
    </row>
    <row r="120" spans="1:16" ht="66" x14ac:dyDescent="0.25">
      <c r="A120" s="37" t="s">
        <v>51</v>
      </c>
      <c r="E120" s="36" t="s">
        <v>559</v>
      </c>
    </row>
    <row r="121" spans="1:16" ht="13.2" x14ac:dyDescent="0.25">
      <c r="A121" s="24" t="s">
        <v>44</v>
      </c>
      <c r="B121" s="28" t="s">
        <v>283</v>
      </c>
      <c r="C121" s="28" t="s">
        <v>284</v>
      </c>
      <c r="D121" s="24" t="s">
        <v>46</v>
      </c>
      <c r="E121" s="29" t="s">
        <v>285</v>
      </c>
      <c r="F121" s="30" t="s">
        <v>91</v>
      </c>
      <c r="G121" s="31">
        <v>3724.1</v>
      </c>
      <c r="H121" s="32"/>
      <c r="I121" s="32">
        <f>ROUND(ROUND(H121,2)*ROUND(G121,3),2)</f>
        <v>0</v>
      </c>
      <c r="O121">
        <f>(I121*21)/100</f>
        <v>0</v>
      </c>
      <c r="P121" t="s">
        <v>22</v>
      </c>
    </row>
    <row r="122" spans="1:16" ht="13.2" x14ac:dyDescent="0.25">
      <c r="A122" s="33" t="s">
        <v>49</v>
      </c>
      <c r="E122" s="34" t="s">
        <v>286</v>
      </c>
    </row>
    <row r="123" spans="1:16" ht="66" x14ac:dyDescent="0.25">
      <c r="A123" s="37" t="s">
        <v>51</v>
      </c>
      <c r="E123" s="36" t="s">
        <v>560</v>
      </c>
    </row>
    <row r="124" spans="1:16" ht="13.2" x14ac:dyDescent="0.25">
      <c r="A124" s="24" t="s">
        <v>44</v>
      </c>
      <c r="B124" s="28" t="s">
        <v>288</v>
      </c>
      <c r="C124" s="28" t="s">
        <v>289</v>
      </c>
      <c r="D124" s="24" t="s">
        <v>46</v>
      </c>
      <c r="E124" s="29" t="s">
        <v>290</v>
      </c>
      <c r="F124" s="30" t="s">
        <v>126</v>
      </c>
      <c r="G124" s="31">
        <v>204.624</v>
      </c>
      <c r="H124" s="32"/>
      <c r="I124" s="32">
        <f>ROUND(ROUND(H124,2)*ROUND(G124,3),2)</f>
        <v>0</v>
      </c>
      <c r="O124">
        <f>(I124*21)/100</f>
        <v>0</v>
      </c>
      <c r="P124" t="s">
        <v>22</v>
      </c>
    </row>
    <row r="125" spans="1:16" ht="13.2" x14ac:dyDescent="0.25">
      <c r="A125" s="33" t="s">
        <v>49</v>
      </c>
      <c r="E125" s="34" t="s">
        <v>291</v>
      </c>
    </row>
    <row r="126" spans="1:16" ht="105.6" x14ac:dyDescent="0.25">
      <c r="A126" s="37" t="s">
        <v>51</v>
      </c>
      <c r="E126" s="36" t="s">
        <v>561</v>
      </c>
    </row>
    <row r="127" spans="1:16" ht="13.2" x14ac:dyDescent="0.25">
      <c r="A127" s="24" t="s">
        <v>44</v>
      </c>
      <c r="B127" s="28" t="s">
        <v>293</v>
      </c>
      <c r="C127" s="28" t="s">
        <v>294</v>
      </c>
      <c r="D127" s="24" t="s">
        <v>46</v>
      </c>
      <c r="E127" s="29" t="s">
        <v>295</v>
      </c>
      <c r="F127" s="30" t="s">
        <v>91</v>
      </c>
      <c r="G127" s="31">
        <v>1639.2</v>
      </c>
      <c r="H127" s="32"/>
      <c r="I127" s="32">
        <f>ROUND(ROUND(H127,2)*ROUND(G127,3),2)</f>
        <v>0</v>
      </c>
      <c r="O127">
        <f>(I127*21)/100</f>
        <v>0</v>
      </c>
      <c r="P127" t="s">
        <v>22</v>
      </c>
    </row>
    <row r="128" spans="1:16" ht="13.2" x14ac:dyDescent="0.25">
      <c r="A128" s="33" t="s">
        <v>49</v>
      </c>
      <c r="E128" s="34" t="s">
        <v>296</v>
      </c>
    </row>
    <row r="129" spans="1:18" ht="39.6" x14ac:dyDescent="0.25">
      <c r="A129" s="35" t="s">
        <v>51</v>
      </c>
      <c r="E129" s="36" t="s">
        <v>562</v>
      </c>
    </row>
    <row r="130" spans="1:18" ht="12.75" customHeight="1" x14ac:dyDescent="0.25">
      <c r="A130" s="12" t="s">
        <v>42</v>
      </c>
      <c r="B130" s="12"/>
      <c r="C130" s="39" t="s">
        <v>74</v>
      </c>
      <c r="D130" s="12"/>
      <c r="E130" s="26" t="s">
        <v>298</v>
      </c>
      <c r="F130" s="12"/>
      <c r="G130" s="12"/>
      <c r="H130" s="12"/>
      <c r="I130" s="40">
        <f>0+Q130</f>
        <v>0</v>
      </c>
      <c r="O130">
        <f>0+R130</f>
        <v>0</v>
      </c>
      <c r="Q130">
        <f>0+I131+I134+I137</f>
        <v>0</v>
      </c>
      <c r="R130">
        <f>0+O131+O134+O137</f>
        <v>0</v>
      </c>
    </row>
    <row r="131" spans="1:18" ht="13.2" x14ac:dyDescent="0.25">
      <c r="A131" s="24" t="s">
        <v>44</v>
      </c>
      <c r="B131" s="28" t="s">
        <v>299</v>
      </c>
      <c r="C131" s="28" t="s">
        <v>300</v>
      </c>
      <c r="D131" s="24" t="s">
        <v>46</v>
      </c>
      <c r="E131" s="29" t="s">
        <v>301</v>
      </c>
      <c r="F131" s="30" t="s">
        <v>145</v>
      </c>
      <c r="G131" s="31">
        <v>18</v>
      </c>
      <c r="H131" s="32"/>
      <c r="I131" s="32">
        <f>ROUND(ROUND(H131,2)*ROUND(G131,3),2)</f>
        <v>0</v>
      </c>
      <c r="O131">
        <f>(I131*21)/100</f>
        <v>0</v>
      </c>
      <c r="P131" t="s">
        <v>22</v>
      </c>
    </row>
    <row r="132" spans="1:18" ht="13.2" x14ac:dyDescent="0.25">
      <c r="A132" s="33" t="s">
        <v>49</v>
      </c>
      <c r="E132" s="34" t="s">
        <v>302</v>
      </c>
    </row>
    <row r="133" spans="1:18" ht="26.4" x14ac:dyDescent="0.25">
      <c r="A133" s="37" t="s">
        <v>51</v>
      </c>
      <c r="E133" s="36" t="s">
        <v>563</v>
      </c>
    </row>
    <row r="134" spans="1:18" ht="13.2" x14ac:dyDescent="0.25">
      <c r="A134" s="24" t="s">
        <v>44</v>
      </c>
      <c r="B134" s="28" t="s">
        <v>304</v>
      </c>
      <c r="C134" s="28" t="s">
        <v>305</v>
      </c>
      <c r="D134" s="24" t="s">
        <v>46</v>
      </c>
      <c r="E134" s="29" t="s">
        <v>306</v>
      </c>
      <c r="F134" s="30" t="s">
        <v>77</v>
      </c>
      <c r="G134" s="31">
        <v>2</v>
      </c>
      <c r="H134" s="32"/>
      <c r="I134" s="32">
        <f>ROUND(ROUND(H134,2)*ROUND(G134,3),2)</f>
        <v>0</v>
      </c>
      <c r="O134">
        <f>(I134*21)/100</f>
        <v>0</v>
      </c>
      <c r="P134" t="s">
        <v>22</v>
      </c>
    </row>
    <row r="135" spans="1:18" ht="13.2" x14ac:dyDescent="0.25">
      <c r="A135" s="33" t="s">
        <v>49</v>
      </c>
      <c r="E135" s="34" t="s">
        <v>46</v>
      </c>
    </row>
    <row r="136" spans="1:18" ht="26.4" x14ac:dyDescent="0.25">
      <c r="A136" s="37" t="s">
        <v>51</v>
      </c>
      <c r="E136" s="36" t="s">
        <v>307</v>
      </c>
    </row>
    <row r="137" spans="1:18" ht="13.2" x14ac:dyDescent="0.25">
      <c r="A137" s="24" t="s">
        <v>44</v>
      </c>
      <c r="B137" s="28" t="s">
        <v>308</v>
      </c>
      <c r="C137" s="28" t="s">
        <v>309</v>
      </c>
      <c r="D137" s="24" t="s">
        <v>46</v>
      </c>
      <c r="E137" s="29" t="s">
        <v>310</v>
      </c>
      <c r="F137" s="30" t="s">
        <v>145</v>
      </c>
      <c r="G137" s="31">
        <v>18</v>
      </c>
      <c r="H137" s="32"/>
      <c r="I137" s="32">
        <f>ROUND(ROUND(H137,2)*ROUND(G137,3),2)</f>
        <v>0</v>
      </c>
      <c r="O137">
        <f>(I137*21)/100</f>
        <v>0</v>
      </c>
      <c r="P137" t="s">
        <v>22</v>
      </c>
    </row>
    <row r="138" spans="1:18" ht="13.2" x14ac:dyDescent="0.25">
      <c r="A138" s="33" t="s">
        <v>49</v>
      </c>
      <c r="E138" s="34" t="s">
        <v>46</v>
      </c>
    </row>
    <row r="139" spans="1:18" ht="13.2" x14ac:dyDescent="0.25">
      <c r="A139" s="35" t="s">
        <v>51</v>
      </c>
      <c r="E139" s="36" t="s">
        <v>564</v>
      </c>
    </row>
    <row r="140" spans="1:18" ht="12.75" customHeight="1" x14ac:dyDescent="0.25">
      <c r="A140" s="12" t="s">
        <v>42</v>
      </c>
      <c r="B140" s="12"/>
      <c r="C140" s="39" t="s">
        <v>39</v>
      </c>
      <c r="D140" s="12"/>
      <c r="E140" s="26" t="s">
        <v>102</v>
      </c>
      <c r="F140" s="12"/>
      <c r="G140" s="12"/>
      <c r="H140" s="12"/>
      <c r="I140" s="40">
        <f>0+Q140</f>
        <v>0</v>
      </c>
      <c r="O140">
        <f>0+R140</f>
        <v>0</v>
      </c>
      <c r="Q140">
        <f>0+I141+I144+I147+I150+I153+I156+I159+I162+I165+I168</f>
        <v>0</v>
      </c>
      <c r="R140">
        <f>0+O141+O144+O147+O150+O153+O156+O159+O162+O165+O168</f>
        <v>0</v>
      </c>
    </row>
    <row r="141" spans="1:18" ht="13.2" x14ac:dyDescent="0.25">
      <c r="A141" s="24" t="s">
        <v>44</v>
      </c>
      <c r="B141" s="28" t="s">
        <v>312</v>
      </c>
      <c r="C141" s="28" t="s">
        <v>313</v>
      </c>
      <c r="D141" s="24" t="s">
        <v>57</v>
      </c>
      <c r="E141" s="29" t="s">
        <v>314</v>
      </c>
      <c r="F141" s="30" t="s">
        <v>145</v>
      </c>
      <c r="G141" s="31">
        <v>816</v>
      </c>
      <c r="H141" s="32"/>
      <c r="I141" s="32">
        <f>ROUND(ROUND(H141,2)*ROUND(G141,3),2)</f>
        <v>0</v>
      </c>
      <c r="O141">
        <f>(I141*21)/100</f>
        <v>0</v>
      </c>
      <c r="P141" t="s">
        <v>22</v>
      </c>
    </row>
    <row r="142" spans="1:18" ht="13.2" x14ac:dyDescent="0.25">
      <c r="A142" s="33" t="s">
        <v>49</v>
      </c>
      <c r="E142" s="34" t="s">
        <v>315</v>
      </c>
    </row>
    <row r="143" spans="1:18" ht="39.6" x14ac:dyDescent="0.25">
      <c r="A143" s="37" t="s">
        <v>51</v>
      </c>
      <c r="E143" s="36" t="s">
        <v>565</v>
      </c>
    </row>
    <row r="144" spans="1:18" ht="13.2" x14ac:dyDescent="0.25">
      <c r="A144" s="24" t="s">
        <v>44</v>
      </c>
      <c r="B144" s="28" t="s">
        <v>317</v>
      </c>
      <c r="C144" s="28" t="s">
        <v>313</v>
      </c>
      <c r="D144" s="24" t="s">
        <v>60</v>
      </c>
      <c r="E144" s="29" t="s">
        <v>314</v>
      </c>
      <c r="F144" s="30" t="s">
        <v>145</v>
      </c>
      <c r="G144" s="31">
        <v>155.80000000000001</v>
      </c>
      <c r="H144" s="32"/>
      <c r="I144" s="32">
        <f>ROUND(ROUND(H144,2)*ROUND(G144,3),2)</f>
        <v>0</v>
      </c>
      <c r="O144">
        <f>(I144*21)/100</f>
        <v>0</v>
      </c>
      <c r="P144" t="s">
        <v>22</v>
      </c>
    </row>
    <row r="145" spans="1:16" ht="26.4" x14ac:dyDescent="0.25">
      <c r="A145" s="33" t="s">
        <v>49</v>
      </c>
      <c r="E145" s="34" t="s">
        <v>318</v>
      </c>
    </row>
    <row r="146" spans="1:16" ht="66" x14ac:dyDescent="0.25">
      <c r="A146" s="37" t="s">
        <v>51</v>
      </c>
      <c r="E146" s="36" t="s">
        <v>566</v>
      </c>
    </row>
    <row r="147" spans="1:16" ht="13.2" x14ac:dyDescent="0.25">
      <c r="A147" s="24" t="s">
        <v>44</v>
      </c>
      <c r="B147" s="28" t="s">
        <v>320</v>
      </c>
      <c r="C147" s="28" t="s">
        <v>313</v>
      </c>
      <c r="D147" s="24" t="s">
        <v>321</v>
      </c>
      <c r="E147" s="29" t="s">
        <v>314</v>
      </c>
      <c r="F147" s="30" t="s">
        <v>145</v>
      </c>
      <c r="G147" s="31">
        <v>37</v>
      </c>
      <c r="H147" s="32"/>
      <c r="I147" s="32">
        <f>ROUND(ROUND(H147,2)*ROUND(G147,3),2)</f>
        <v>0</v>
      </c>
      <c r="O147">
        <f>(I147*21)/100</f>
        <v>0</v>
      </c>
      <c r="P147" t="s">
        <v>22</v>
      </c>
    </row>
    <row r="148" spans="1:16" ht="13.2" x14ac:dyDescent="0.25">
      <c r="A148" s="33" t="s">
        <v>49</v>
      </c>
      <c r="E148" s="34" t="s">
        <v>322</v>
      </c>
    </row>
    <row r="149" spans="1:16" ht="26.4" x14ac:dyDescent="0.25">
      <c r="A149" s="37" t="s">
        <v>51</v>
      </c>
      <c r="E149" s="36" t="s">
        <v>567</v>
      </c>
    </row>
    <row r="150" spans="1:16" ht="13.2" x14ac:dyDescent="0.25">
      <c r="A150" s="24" t="s">
        <v>44</v>
      </c>
      <c r="B150" s="28" t="s">
        <v>324</v>
      </c>
      <c r="C150" s="28" t="s">
        <v>330</v>
      </c>
      <c r="D150" s="24" t="s">
        <v>46</v>
      </c>
      <c r="E150" s="29" t="s">
        <v>331</v>
      </c>
      <c r="F150" s="30" t="s">
        <v>145</v>
      </c>
      <c r="G150" s="31">
        <v>38.5</v>
      </c>
      <c r="H150" s="32"/>
      <c r="I150" s="32">
        <f>ROUND(ROUND(H150,2)*ROUND(G150,3),2)</f>
        <v>0</v>
      </c>
      <c r="O150">
        <f>(I150*21)/100</f>
        <v>0</v>
      </c>
      <c r="P150" t="s">
        <v>22</v>
      </c>
    </row>
    <row r="151" spans="1:16" ht="13.2" x14ac:dyDescent="0.25">
      <c r="A151" s="33" t="s">
        <v>49</v>
      </c>
      <c r="E151" s="34" t="s">
        <v>332</v>
      </c>
    </row>
    <row r="152" spans="1:16" ht="26.4" x14ac:dyDescent="0.25">
      <c r="A152" s="37" t="s">
        <v>51</v>
      </c>
      <c r="E152" s="36" t="s">
        <v>568</v>
      </c>
    </row>
    <row r="153" spans="1:16" ht="13.2" x14ac:dyDescent="0.25">
      <c r="A153" s="24" t="s">
        <v>44</v>
      </c>
      <c r="B153" s="28" t="s">
        <v>329</v>
      </c>
      <c r="C153" s="28" t="s">
        <v>335</v>
      </c>
      <c r="D153" s="24" t="s">
        <v>46</v>
      </c>
      <c r="E153" s="29" t="s">
        <v>336</v>
      </c>
      <c r="F153" s="30" t="s">
        <v>145</v>
      </c>
      <c r="G153" s="31">
        <v>38.5</v>
      </c>
      <c r="H153" s="32"/>
      <c r="I153" s="32">
        <f>ROUND(ROUND(H153,2)*ROUND(G153,3),2)</f>
        <v>0</v>
      </c>
      <c r="O153">
        <f>(I153*21)/100</f>
        <v>0</v>
      </c>
      <c r="P153" t="s">
        <v>22</v>
      </c>
    </row>
    <row r="154" spans="1:16" ht="26.4" x14ac:dyDescent="0.25">
      <c r="A154" s="33" t="s">
        <v>49</v>
      </c>
      <c r="E154" s="34" t="s">
        <v>432</v>
      </c>
    </row>
    <row r="155" spans="1:16" ht="13.2" x14ac:dyDescent="0.25">
      <c r="A155" s="37" t="s">
        <v>51</v>
      </c>
      <c r="E155" s="36" t="s">
        <v>540</v>
      </c>
    </row>
    <row r="156" spans="1:16" ht="13.2" x14ac:dyDescent="0.25">
      <c r="A156" s="24" t="s">
        <v>44</v>
      </c>
      <c r="B156" s="28" t="s">
        <v>334</v>
      </c>
      <c r="C156" s="28" t="s">
        <v>569</v>
      </c>
      <c r="D156" s="24" t="s">
        <v>46</v>
      </c>
      <c r="E156" s="29" t="s">
        <v>570</v>
      </c>
      <c r="F156" s="30" t="s">
        <v>145</v>
      </c>
      <c r="G156" s="31">
        <v>16</v>
      </c>
      <c r="H156" s="32"/>
      <c r="I156" s="32">
        <f>ROUND(ROUND(H156,2)*ROUND(G156,3),2)</f>
        <v>0</v>
      </c>
      <c r="O156">
        <f>(I156*21)/100</f>
        <v>0</v>
      </c>
      <c r="P156" t="s">
        <v>22</v>
      </c>
    </row>
    <row r="157" spans="1:16" ht="13.2" x14ac:dyDescent="0.25">
      <c r="A157" s="33" t="s">
        <v>49</v>
      </c>
      <c r="E157" s="34" t="s">
        <v>46</v>
      </c>
    </row>
    <row r="158" spans="1:16" ht="26.4" x14ac:dyDescent="0.25">
      <c r="A158" s="37" t="s">
        <v>51</v>
      </c>
      <c r="E158" s="36" t="s">
        <v>571</v>
      </c>
    </row>
    <row r="159" spans="1:16" ht="13.2" x14ac:dyDescent="0.25">
      <c r="A159" s="24" t="s">
        <v>44</v>
      </c>
      <c r="B159" s="28" t="s">
        <v>338</v>
      </c>
      <c r="C159" s="28" t="s">
        <v>344</v>
      </c>
      <c r="D159" s="24" t="s">
        <v>46</v>
      </c>
      <c r="E159" s="29" t="s">
        <v>345</v>
      </c>
      <c r="F159" s="30" t="s">
        <v>77</v>
      </c>
      <c r="G159" s="31">
        <v>2</v>
      </c>
      <c r="H159" s="32"/>
      <c r="I159" s="32">
        <f>ROUND(ROUND(H159,2)*ROUND(G159,3),2)</f>
        <v>0</v>
      </c>
      <c r="O159">
        <f>(I159*21)/100</f>
        <v>0</v>
      </c>
      <c r="P159" t="s">
        <v>22</v>
      </c>
    </row>
    <row r="160" spans="1:16" ht="26.4" x14ac:dyDescent="0.25">
      <c r="A160" s="33" t="s">
        <v>49</v>
      </c>
      <c r="E160" s="34" t="s">
        <v>346</v>
      </c>
    </row>
    <row r="161" spans="1:16" ht="52.8" x14ac:dyDescent="0.25">
      <c r="A161" s="37" t="s">
        <v>51</v>
      </c>
      <c r="E161" s="36" t="s">
        <v>572</v>
      </c>
    </row>
    <row r="162" spans="1:16" ht="13.2" x14ac:dyDescent="0.25">
      <c r="A162" s="24" t="s">
        <v>44</v>
      </c>
      <c r="B162" s="28" t="s">
        <v>343</v>
      </c>
      <c r="C162" s="28" t="s">
        <v>444</v>
      </c>
      <c r="D162" s="24" t="s">
        <v>46</v>
      </c>
      <c r="E162" s="29" t="s">
        <v>445</v>
      </c>
      <c r="F162" s="30" t="s">
        <v>77</v>
      </c>
      <c r="G162" s="31">
        <v>1</v>
      </c>
      <c r="H162" s="32"/>
      <c r="I162" s="32">
        <f>ROUND(ROUND(H162,2)*ROUND(G162,3),2)</f>
        <v>0</v>
      </c>
      <c r="O162">
        <f>(I162*21)/100</f>
        <v>0</v>
      </c>
      <c r="P162" t="s">
        <v>22</v>
      </c>
    </row>
    <row r="163" spans="1:16" ht="26.4" x14ac:dyDescent="0.25">
      <c r="A163" s="33" t="s">
        <v>49</v>
      </c>
      <c r="E163" s="34" t="s">
        <v>446</v>
      </c>
    </row>
    <row r="164" spans="1:16" ht="26.4" x14ac:dyDescent="0.25">
      <c r="A164" s="37" t="s">
        <v>51</v>
      </c>
      <c r="E164" s="36" t="s">
        <v>573</v>
      </c>
    </row>
    <row r="165" spans="1:16" ht="13.2" x14ac:dyDescent="0.25">
      <c r="A165" s="24" t="s">
        <v>44</v>
      </c>
      <c r="B165" s="28" t="s">
        <v>348</v>
      </c>
      <c r="C165" s="28" t="s">
        <v>349</v>
      </c>
      <c r="D165" s="24" t="s">
        <v>46</v>
      </c>
      <c r="E165" s="29" t="s">
        <v>350</v>
      </c>
      <c r="F165" s="30" t="s">
        <v>126</v>
      </c>
      <c r="G165" s="31">
        <v>5</v>
      </c>
      <c r="H165" s="32"/>
      <c r="I165" s="32">
        <f>ROUND(ROUND(H165,2)*ROUND(G165,3),2)</f>
        <v>0</v>
      </c>
      <c r="O165">
        <f>(I165*21)/100</f>
        <v>0</v>
      </c>
      <c r="P165" t="s">
        <v>22</v>
      </c>
    </row>
    <row r="166" spans="1:16" ht="13.2" x14ac:dyDescent="0.25">
      <c r="A166" s="33" t="s">
        <v>49</v>
      </c>
      <c r="E166" s="34" t="s">
        <v>351</v>
      </c>
    </row>
    <row r="167" spans="1:16" ht="26.4" x14ac:dyDescent="0.25">
      <c r="A167" s="37" t="s">
        <v>51</v>
      </c>
      <c r="E167" s="36" t="s">
        <v>449</v>
      </c>
    </row>
    <row r="168" spans="1:16" ht="13.2" x14ac:dyDescent="0.25">
      <c r="A168" s="24" t="s">
        <v>44</v>
      </c>
      <c r="B168" s="28" t="s">
        <v>422</v>
      </c>
      <c r="C168" s="28" t="s">
        <v>451</v>
      </c>
      <c r="D168" s="24" t="s">
        <v>46</v>
      </c>
      <c r="E168" s="29" t="s">
        <v>452</v>
      </c>
      <c r="F168" s="30" t="s">
        <v>77</v>
      </c>
      <c r="G168" s="31">
        <v>1</v>
      </c>
      <c r="H168" s="32"/>
      <c r="I168" s="32">
        <f>ROUND(ROUND(H168,2)*ROUND(G168,3),2)</f>
        <v>0</v>
      </c>
      <c r="O168">
        <f>(I168*21)/100</f>
        <v>0</v>
      </c>
      <c r="P168" t="s">
        <v>22</v>
      </c>
    </row>
    <row r="169" spans="1:16" ht="13.2" x14ac:dyDescent="0.25">
      <c r="A169" s="33" t="s">
        <v>49</v>
      </c>
      <c r="E169" s="34" t="s">
        <v>46</v>
      </c>
    </row>
    <row r="170" spans="1:16" ht="26.4" x14ac:dyDescent="0.25">
      <c r="A170" s="35" t="s">
        <v>51</v>
      </c>
      <c r="E170" s="36" t="s">
        <v>574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4"/>
  <sheetViews>
    <sheetView workbookViewId="0">
      <pane ySplit="7" topLeftCell="A8" activePane="bottomLeft" state="frozen"/>
      <selection pane="bottomLeft" activeCell="K74" sqref="K74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0+O8+O15+O46+O65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575</v>
      </c>
      <c r="I3" s="38">
        <f>0+I8+I15+I46+I65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575</v>
      </c>
      <c r="D4" s="2"/>
      <c r="E4" s="20" t="s">
        <v>576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0+I9+I12</f>
        <v>0</v>
      </c>
      <c r="R8">
        <f>0+O9+O12</f>
        <v>0</v>
      </c>
    </row>
    <row r="9" spans="1:18" ht="13.2" x14ac:dyDescent="0.25">
      <c r="A9" s="24" t="s">
        <v>44</v>
      </c>
      <c r="B9" s="28" t="s">
        <v>28</v>
      </c>
      <c r="C9" s="28" t="s">
        <v>120</v>
      </c>
      <c r="D9" s="24" t="s">
        <v>46</v>
      </c>
      <c r="E9" s="29" t="s">
        <v>121</v>
      </c>
      <c r="F9" s="30" t="s">
        <v>117</v>
      </c>
      <c r="G9" s="31">
        <v>2.4700000000000002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33" t="s">
        <v>49</v>
      </c>
      <c r="E10" s="34" t="s">
        <v>122</v>
      </c>
    </row>
    <row r="11" spans="1:18" ht="13.2" x14ac:dyDescent="0.25">
      <c r="A11" s="37" t="s">
        <v>51</v>
      </c>
      <c r="E11" s="36" t="s">
        <v>577</v>
      </c>
    </row>
    <row r="12" spans="1:18" ht="13.2" x14ac:dyDescent="0.25">
      <c r="A12" s="24" t="s">
        <v>44</v>
      </c>
      <c r="B12" s="28" t="s">
        <v>22</v>
      </c>
      <c r="C12" s="28" t="s">
        <v>124</v>
      </c>
      <c r="D12" s="24" t="s">
        <v>46</v>
      </c>
      <c r="E12" s="29" t="s">
        <v>125</v>
      </c>
      <c r="F12" s="30" t="s">
        <v>126</v>
      </c>
      <c r="G12" s="31">
        <v>5.8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26.4" x14ac:dyDescent="0.25">
      <c r="A13" s="33" t="s">
        <v>49</v>
      </c>
      <c r="E13" s="34" t="s">
        <v>127</v>
      </c>
    </row>
    <row r="14" spans="1:18" ht="13.2" x14ac:dyDescent="0.25">
      <c r="A14" s="35" t="s">
        <v>51</v>
      </c>
      <c r="E14" s="36" t="s">
        <v>578</v>
      </c>
    </row>
    <row r="15" spans="1:18" ht="12.75" customHeight="1" x14ac:dyDescent="0.25">
      <c r="A15" s="12" t="s">
        <v>42</v>
      </c>
      <c r="B15" s="12"/>
      <c r="C15" s="39" t="s">
        <v>28</v>
      </c>
      <c r="D15" s="12"/>
      <c r="E15" s="26" t="s">
        <v>88</v>
      </c>
      <c r="F15" s="12"/>
      <c r="G15" s="12"/>
      <c r="H15" s="12"/>
      <c r="I15" s="40">
        <f>0+Q15</f>
        <v>0</v>
      </c>
      <c r="O15">
        <f>0+R15</f>
        <v>0</v>
      </c>
      <c r="Q15">
        <f>0+I16+I19+I22+I25+I28+I31+I34+I37+I40+I43</f>
        <v>0</v>
      </c>
      <c r="R15">
        <f>0+O16+O19+O22+O25+O28+O31+O34+O37+O40+O43</f>
        <v>0</v>
      </c>
    </row>
    <row r="16" spans="1:18" ht="26.4" x14ac:dyDescent="0.25">
      <c r="A16" s="24" t="s">
        <v>44</v>
      </c>
      <c r="B16" s="28" t="s">
        <v>21</v>
      </c>
      <c r="C16" s="28" t="s">
        <v>579</v>
      </c>
      <c r="D16" s="24" t="s">
        <v>46</v>
      </c>
      <c r="E16" s="29" t="s">
        <v>580</v>
      </c>
      <c r="F16" s="30" t="s">
        <v>126</v>
      </c>
      <c r="G16" s="31">
        <v>20.5</v>
      </c>
      <c r="H16" s="32"/>
      <c r="I16" s="32">
        <f>ROUND(ROUND(H16,2)*ROUND(G16,3),2)</f>
        <v>0</v>
      </c>
      <c r="O16">
        <f>(I16*21)/100</f>
        <v>0</v>
      </c>
      <c r="P16" t="s">
        <v>22</v>
      </c>
    </row>
    <row r="17" spans="1:16" ht="39.6" x14ac:dyDescent="0.25">
      <c r="A17" s="33" t="s">
        <v>49</v>
      </c>
      <c r="E17" s="34" t="s">
        <v>154</v>
      </c>
    </row>
    <row r="18" spans="1:16" ht="52.8" x14ac:dyDescent="0.25">
      <c r="A18" s="37" t="s">
        <v>51</v>
      </c>
      <c r="E18" s="36" t="s">
        <v>581</v>
      </c>
    </row>
    <row r="19" spans="1:16" ht="13.2" x14ac:dyDescent="0.25">
      <c r="A19" s="24" t="s">
        <v>44</v>
      </c>
      <c r="B19" s="28" t="s">
        <v>32</v>
      </c>
      <c r="C19" s="28" t="s">
        <v>157</v>
      </c>
      <c r="D19" s="24" t="s">
        <v>46</v>
      </c>
      <c r="E19" s="29" t="s">
        <v>158</v>
      </c>
      <c r="F19" s="30" t="s">
        <v>145</v>
      </c>
      <c r="G19" s="31">
        <v>128.5</v>
      </c>
      <c r="H19" s="32"/>
      <c r="I19" s="32">
        <f>ROUND(ROUND(H19,2)*ROUND(G19,3),2)</f>
        <v>0</v>
      </c>
      <c r="O19">
        <f>(I19*21)/100</f>
        <v>0</v>
      </c>
      <c r="P19" t="s">
        <v>22</v>
      </c>
    </row>
    <row r="20" spans="1:16" ht="26.4" x14ac:dyDescent="0.25">
      <c r="A20" s="33" t="s">
        <v>49</v>
      </c>
      <c r="E20" s="34" t="s">
        <v>159</v>
      </c>
    </row>
    <row r="21" spans="1:16" ht="39.6" x14ac:dyDescent="0.25">
      <c r="A21" s="37" t="s">
        <v>51</v>
      </c>
      <c r="E21" s="36" t="s">
        <v>160</v>
      </c>
    </row>
    <row r="22" spans="1:16" ht="13.2" x14ac:dyDescent="0.25">
      <c r="A22" s="24" t="s">
        <v>44</v>
      </c>
      <c r="B22" s="28" t="s">
        <v>34</v>
      </c>
      <c r="C22" s="28" t="s">
        <v>167</v>
      </c>
      <c r="D22" s="24" t="s">
        <v>57</v>
      </c>
      <c r="E22" s="29" t="s">
        <v>168</v>
      </c>
      <c r="F22" s="30" t="s">
        <v>126</v>
      </c>
      <c r="G22" s="31">
        <v>5.6</v>
      </c>
      <c r="H22" s="32"/>
      <c r="I22" s="32">
        <f>ROUND(ROUND(H22,2)*ROUND(G22,3),2)</f>
        <v>0</v>
      </c>
      <c r="O22">
        <f>(I22*21)/100</f>
        <v>0</v>
      </c>
      <c r="P22" t="s">
        <v>22</v>
      </c>
    </row>
    <row r="23" spans="1:16" ht="13.2" x14ac:dyDescent="0.25">
      <c r="A23" s="33" t="s">
        <v>49</v>
      </c>
      <c r="E23" s="34" t="s">
        <v>169</v>
      </c>
    </row>
    <row r="24" spans="1:16" ht="13.2" x14ac:dyDescent="0.25">
      <c r="A24" s="37" t="s">
        <v>51</v>
      </c>
      <c r="E24" s="36" t="s">
        <v>582</v>
      </c>
    </row>
    <row r="25" spans="1:16" ht="13.2" x14ac:dyDescent="0.25">
      <c r="A25" s="24" t="s">
        <v>44</v>
      </c>
      <c r="B25" s="28" t="s">
        <v>36</v>
      </c>
      <c r="C25" s="28" t="s">
        <v>167</v>
      </c>
      <c r="D25" s="24" t="s">
        <v>60</v>
      </c>
      <c r="E25" s="29" t="s">
        <v>168</v>
      </c>
      <c r="F25" s="30" t="s">
        <v>126</v>
      </c>
      <c r="G25" s="31">
        <v>8.6</v>
      </c>
      <c r="H25" s="32"/>
      <c r="I25" s="32">
        <f>ROUND(ROUND(H25,2)*ROUND(G25,3),2)</f>
        <v>0</v>
      </c>
      <c r="O25">
        <f>(I25*21)/100</f>
        <v>0</v>
      </c>
      <c r="P25" t="s">
        <v>22</v>
      </c>
    </row>
    <row r="26" spans="1:16" ht="13.2" x14ac:dyDescent="0.25">
      <c r="A26" s="33" t="s">
        <v>49</v>
      </c>
      <c r="E26" s="34" t="s">
        <v>172</v>
      </c>
    </row>
    <row r="27" spans="1:16" ht="13.2" x14ac:dyDescent="0.25">
      <c r="A27" s="37" t="s">
        <v>51</v>
      </c>
      <c r="E27" s="36" t="s">
        <v>583</v>
      </c>
    </row>
    <row r="28" spans="1:16" ht="13.2" x14ac:dyDescent="0.25">
      <c r="A28" s="24" t="s">
        <v>44</v>
      </c>
      <c r="B28" s="28" t="s">
        <v>69</v>
      </c>
      <c r="C28" s="28" t="s">
        <v>175</v>
      </c>
      <c r="D28" s="24" t="s">
        <v>46</v>
      </c>
      <c r="E28" s="29" t="s">
        <v>176</v>
      </c>
      <c r="F28" s="30" t="s">
        <v>91</v>
      </c>
      <c r="G28" s="31">
        <v>26</v>
      </c>
      <c r="H28" s="32"/>
      <c r="I28" s="32">
        <f>ROUND(ROUND(H28,2)*ROUND(G28,3),2)</f>
        <v>0</v>
      </c>
      <c r="O28">
        <f>(I28*21)/100</f>
        <v>0</v>
      </c>
      <c r="P28" t="s">
        <v>22</v>
      </c>
    </row>
    <row r="29" spans="1:16" ht="13.2" x14ac:dyDescent="0.25">
      <c r="A29" s="33" t="s">
        <v>49</v>
      </c>
      <c r="E29" s="34" t="s">
        <v>177</v>
      </c>
    </row>
    <row r="30" spans="1:16" ht="26.4" x14ac:dyDescent="0.25">
      <c r="A30" s="37" t="s">
        <v>51</v>
      </c>
      <c r="E30" s="36" t="s">
        <v>584</v>
      </c>
    </row>
    <row r="31" spans="1:16" ht="13.2" x14ac:dyDescent="0.25">
      <c r="A31" s="24" t="s">
        <v>44</v>
      </c>
      <c r="B31" s="28" t="s">
        <v>74</v>
      </c>
      <c r="C31" s="28" t="s">
        <v>180</v>
      </c>
      <c r="D31" s="24" t="s">
        <v>57</v>
      </c>
      <c r="E31" s="29" t="s">
        <v>181</v>
      </c>
      <c r="F31" s="30" t="s">
        <v>126</v>
      </c>
      <c r="G31" s="31">
        <v>1.3</v>
      </c>
      <c r="H31" s="32"/>
      <c r="I31" s="32">
        <f>ROUND(ROUND(H31,2)*ROUND(G31,3),2)</f>
        <v>0</v>
      </c>
      <c r="O31">
        <f>(I31*21)/100</f>
        <v>0</v>
      </c>
      <c r="P31" t="s">
        <v>22</v>
      </c>
    </row>
    <row r="32" spans="1:16" ht="26.4" x14ac:dyDescent="0.25">
      <c r="A32" s="33" t="s">
        <v>49</v>
      </c>
      <c r="E32" s="34" t="s">
        <v>182</v>
      </c>
    </row>
    <row r="33" spans="1:18" ht="66" x14ac:dyDescent="0.25">
      <c r="A33" s="37" t="s">
        <v>51</v>
      </c>
      <c r="E33" s="36" t="s">
        <v>585</v>
      </c>
    </row>
    <row r="34" spans="1:18" ht="13.2" x14ac:dyDescent="0.25">
      <c r="A34" s="24" t="s">
        <v>44</v>
      </c>
      <c r="B34" s="28" t="s">
        <v>39</v>
      </c>
      <c r="C34" s="28" t="s">
        <v>180</v>
      </c>
      <c r="D34" s="24" t="s">
        <v>60</v>
      </c>
      <c r="E34" s="29" t="s">
        <v>181</v>
      </c>
      <c r="F34" s="30" t="s">
        <v>126</v>
      </c>
      <c r="G34" s="31">
        <v>8.6</v>
      </c>
      <c r="H34" s="32"/>
      <c r="I34" s="32">
        <f>ROUND(ROUND(H34,2)*ROUND(G34,3),2)</f>
        <v>0</v>
      </c>
      <c r="O34">
        <f>(I34*21)/100</f>
        <v>0</v>
      </c>
      <c r="P34" t="s">
        <v>22</v>
      </c>
    </row>
    <row r="35" spans="1:18" ht="13.2" x14ac:dyDescent="0.25">
      <c r="A35" s="33" t="s">
        <v>49</v>
      </c>
      <c r="E35" s="34" t="s">
        <v>185</v>
      </c>
    </row>
    <row r="36" spans="1:18" ht="26.4" x14ac:dyDescent="0.25">
      <c r="A36" s="37" t="s">
        <v>51</v>
      </c>
      <c r="E36" s="36" t="s">
        <v>586</v>
      </c>
    </row>
    <row r="37" spans="1:18" ht="13.2" x14ac:dyDescent="0.25">
      <c r="A37" s="24" t="s">
        <v>44</v>
      </c>
      <c r="B37" s="28" t="s">
        <v>41</v>
      </c>
      <c r="C37" s="28" t="s">
        <v>193</v>
      </c>
      <c r="D37" s="24" t="s">
        <v>46</v>
      </c>
      <c r="E37" s="29" t="s">
        <v>194</v>
      </c>
      <c r="F37" s="30" t="s">
        <v>126</v>
      </c>
      <c r="G37" s="31">
        <v>8.6</v>
      </c>
      <c r="H37" s="32"/>
      <c r="I37" s="32">
        <f>ROUND(ROUND(H37,2)*ROUND(G37,3),2)</f>
        <v>0</v>
      </c>
      <c r="O37">
        <f>(I37*21)/100</f>
        <v>0</v>
      </c>
      <c r="P37" t="s">
        <v>22</v>
      </c>
    </row>
    <row r="38" spans="1:18" ht="13.2" x14ac:dyDescent="0.25">
      <c r="A38" s="33" t="s">
        <v>49</v>
      </c>
      <c r="E38" s="34" t="s">
        <v>195</v>
      </c>
    </row>
    <row r="39" spans="1:18" ht="13.2" x14ac:dyDescent="0.25">
      <c r="A39" s="37" t="s">
        <v>51</v>
      </c>
      <c r="E39" s="36" t="s">
        <v>587</v>
      </c>
    </row>
    <row r="40" spans="1:18" ht="13.2" x14ac:dyDescent="0.25">
      <c r="A40" s="24" t="s">
        <v>44</v>
      </c>
      <c r="B40" s="28" t="s">
        <v>156</v>
      </c>
      <c r="C40" s="28" t="s">
        <v>198</v>
      </c>
      <c r="D40" s="24" t="s">
        <v>46</v>
      </c>
      <c r="E40" s="29" t="s">
        <v>199</v>
      </c>
      <c r="F40" s="30" t="s">
        <v>126</v>
      </c>
      <c r="G40" s="31">
        <v>5.7750000000000004</v>
      </c>
      <c r="H40" s="32"/>
      <c r="I40" s="32">
        <f>ROUND(ROUND(H40,2)*ROUND(G40,3),2)</f>
        <v>0</v>
      </c>
      <c r="O40">
        <f>(I40*21)/100</f>
        <v>0</v>
      </c>
      <c r="P40" t="s">
        <v>22</v>
      </c>
    </row>
    <row r="41" spans="1:18" ht="13.2" x14ac:dyDescent="0.25">
      <c r="A41" s="33" t="s">
        <v>49</v>
      </c>
      <c r="E41" s="34" t="s">
        <v>200</v>
      </c>
    </row>
    <row r="42" spans="1:18" ht="52.8" x14ac:dyDescent="0.25">
      <c r="A42" s="37" t="s">
        <v>51</v>
      </c>
      <c r="E42" s="36" t="s">
        <v>588</v>
      </c>
    </row>
    <row r="43" spans="1:18" ht="13.2" x14ac:dyDescent="0.25">
      <c r="A43" s="24" t="s">
        <v>44</v>
      </c>
      <c r="B43" s="28" t="s">
        <v>161</v>
      </c>
      <c r="C43" s="28" t="s">
        <v>217</v>
      </c>
      <c r="D43" s="24" t="s">
        <v>46</v>
      </c>
      <c r="E43" s="29" t="s">
        <v>218</v>
      </c>
      <c r="F43" s="30" t="s">
        <v>126</v>
      </c>
      <c r="G43" s="31">
        <v>8.6</v>
      </c>
      <c r="H43" s="32"/>
      <c r="I43" s="32">
        <f>ROUND(ROUND(H43,2)*ROUND(G43,3),2)</f>
        <v>0</v>
      </c>
      <c r="O43">
        <f>(I43*21)/100</f>
        <v>0</v>
      </c>
      <c r="P43" t="s">
        <v>22</v>
      </c>
    </row>
    <row r="44" spans="1:18" ht="26.4" x14ac:dyDescent="0.25">
      <c r="A44" s="33" t="s">
        <v>49</v>
      </c>
      <c r="E44" s="34" t="s">
        <v>219</v>
      </c>
    </row>
    <row r="45" spans="1:18" ht="26.4" x14ac:dyDescent="0.25">
      <c r="A45" s="35" t="s">
        <v>51</v>
      </c>
      <c r="E45" s="36" t="s">
        <v>589</v>
      </c>
    </row>
    <row r="46" spans="1:18" ht="12.75" customHeight="1" x14ac:dyDescent="0.25">
      <c r="A46" s="12" t="s">
        <v>42</v>
      </c>
      <c r="B46" s="12"/>
      <c r="C46" s="39" t="s">
        <v>34</v>
      </c>
      <c r="D46" s="12"/>
      <c r="E46" s="26" t="s">
        <v>248</v>
      </c>
      <c r="F46" s="12"/>
      <c r="G46" s="12"/>
      <c r="H46" s="12"/>
      <c r="I46" s="40">
        <f>0+Q46</f>
        <v>0</v>
      </c>
      <c r="O46">
        <f>0+R46</f>
        <v>0</v>
      </c>
      <c r="Q46">
        <f>0+I47+I50+I53+I56+I59+I62</f>
        <v>0</v>
      </c>
      <c r="R46">
        <f>0+O47+O50+O53+O56+O59+O62</f>
        <v>0</v>
      </c>
    </row>
    <row r="47" spans="1:18" ht="13.2" x14ac:dyDescent="0.25">
      <c r="A47" s="24" t="s">
        <v>44</v>
      </c>
      <c r="B47" s="28" t="s">
        <v>166</v>
      </c>
      <c r="C47" s="28" t="s">
        <v>260</v>
      </c>
      <c r="D47" s="24" t="s">
        <v>46</v>
      </c>
      <c r="E47" s="29" t="s">
        <v>261</v>
      </c>
      <c r="F47" s="30" t="s">
        <v>91</v>
      </c>
      <c r="G47" s="31">
        <v>26</v>
      </c>
      <c r="H47" s="32"/>
      <c r="I47" s="32">
        <f>ROUND(ROUND(H47,2)*ROUND(G47,3),2)</f>
        <v>0</v>
      </c>
      <c r="O47">
        <f>(I47*21)/100</f>
        <v>0</v>
      </c>
      <c r="P47" t="s">
        <v>22</v>
      </c>
    </row>
    <row r="48" spans="1:18" ht="13.2" x14ac:dyDescent="0.25">
      <c r="A48" s="33" t="s">
        <v>49</v>
      </c>
      <c r="E48" s="34" t="s">
        <v>262</v>
      </c>
    </row>
    <row r="49" spans="1:16" ht="26.4" x14ac:dyDescent="0.25">
      <c r="A49" s="37" t="s">
        <v>51</v>
      </c>
      <c r="E49" s="36" t="s">
        <v>584</v>
      </c>
    </row>
    <row r="50" spans="1:16" ht="13.2" x14ac:dyDescent="0.25">
      <c r="A50" s="24" t="s">
        <v>44</v>
      </c>
      <c r="B50" s="28" t="s">
        <v>171</v>
      </c>
      <c r="C50" s="28" t="s">
        <v>264</v>
      </c>
      <c r="D50" s="24" t="s">
        <v>46</v>
      </c>
      <c r="E50" s="29" t="s">
        <v>265</v>
      </c>
      <c r="F50" s="30" t="s">
        <v>91</v>
      </c>
      <c r="G50" s="31">
        <v>52.5</v>
      </c>
      <c r="H50" s="32"/>
      <c r="I50" s="32">
        <f>ROUND(ROUND(H50,2)*ROUND(G50,3),2)</f>
        <v>0</v>
      </c>
      <c r="O50">
        <f>(I50*21)/100</f>
        <v>0</v>
      </c>
      <c r="P50" t="s">
        <v>22</v>
      </c>
    </row>
    <row r="51" spans="1:16" ht="26.4" x14ac:dyDescent="0.25">
      <c r="A51" s="33" t="s">
        <v>49</v>
      </c>
      <c r="E51" s="34" t="s">
        <v>266</v>
      </c>
    </row>
    <row r="52" spans="1:16" ht="13.2" x14ac:dyDescent="0.25">
      <c r="A52" s="37" t="s">
        <v>51</v>
      </c>
      <c r="E52" s="36" t="s">
        <v>590</v>
      </c>
    </row>
    <row r="53" spans="1:16" ht="13.2" x14ac:dyDescent="0.25">
      <c r="A53" s="24" t="s">
        <v>44</v>
      </c>
      <c r="B53" s="28" t="s">
        <v>174</v>
      </c>
      <c r="C53" s="28" t="s">
        <v>269</v>
      </c>
      <c r="D53" s="24" t="s">
        <v>46</v>
      </c>
      <c r="E53" s="29" t="s">
        <v>270</v>
      </c>
      <c r="F53" s="30" t="s">
        <v>91</v>
      </c>
      <c r="G53" s="31">
        <v>415.3</v>
      </c>
      <c r="H53" s="32"/>
      <c r="I53" s="32">
        <f>ROUND(ROUND(H53,2)*ROUND(G53,3),2)</f>
        <v>0</v>
      </c>
      <c r="O53">
        <f>(I53*21)/100</f>
        <v>0</v>
      </c>
      <c r="P53" t="s">
        <v>22</v>
      </c>
    </row>
    <row r="54" spans="1:16" ht="13.2" x14ac:dyDescent="0.25">
      <c r="A54" s="33" t="s">
        <v>49</v>
      </c>
      <c r="E54" s="34" t="s">
        <v>271</v>
      </c>
    </row>
    <row r="55" spans="1:16" ht="26.4" x14ac:dyDescent="0.25">
      <c r="A55" s="37" t="s">
        <v>51</v>
      </c>
      <c r="E55" s="36" t="s">
        <v>591</v>
      </c>
    </row>
    <row r="56" spans="1:16" ht="13.2" x14ac:dyDescent="0.25">
      <c r="A56" s="24" t="s">
        <v>44</v>
      </c>
      <c r="B56" s="28" t="s">
        <v>179</v>
      </c>
      <c r="C56" s="28" t="s">
        <v>279</v>
      </c>
      <c r="D56" s="24" t="s">
        <v>46</v>
      </c>
      <c r="E56" s="29" t="s">
        <v>280</v>
      </c>
      <c r="F56" s="30" t="s">
        <v>91</v>
      </c>
      <c r="G56" s="31">
        <v>205</v>
      </c>
      <c r="H56" s="32"/>
      <c r="I56" s="32">
        <f>ROUND(ROUND(H56,2)*ROUND(G56,3),2)</f>
        <v>0</v>
      </c>
      <c r="O56">
        <f>(I56*21)/100</f>
        <v>0</v>
      </c>
      <c r="P56" t="s">
        <v>22</v>
      </c>
    </row>
    <row r="57" spans="1:16" ht="13.2" x14ac:dyDescent="0.25">
      <c r="A57" s="33" t="s">
        <v>49</v>
      </c>
      <c r="E57" s="34" t="s">
        <v>281</v>
      </c>
    </row>
    <row r="58" spans="1:16" ht="66" x14ac:dyDescent="0.25">
      <c r="A58" s="37" t="s">
        <v>51</v>
      </c>
      <c r="E58" s="36" t="s">
        <v>592</v>
      </c>
    </row>
    <row r="59" spans="1:16" ht="13.2" x14ac:dyDescent="0.25">
      <c r="A59" s="24" t="s">
        <v>44</v>
      </c>
      <c r="B59" s="28" t="s">
        <v>184</v>
      </c>
      <c r="C59" s="28" t="s">
        <v>284</v>
      </c>
      <c r="D59" s="24" t="s">
        <v>46</v>
      </c>
      <c r="E59" s="29" t="s">
        <v>285</v>
      </c>
      <c r="F59" s="30" t="s">
        <v>91</v>
      </c>
      <c r="G59" s="31">
        <v>210.25</v>
      </c>
      <c r="H59" s="32"/>
      <c r="I59" s="32">
        <f>ROUND(ROUND(H59,2)*ROUND(G59,3),2)</f>
        <v>0</v>
      </c>
      <c r="O59">
        <f>(I59*21)/100</f>
        <v>0</v>
      </c>
      <c r="P59" t="s">
        <v>22</v>
      </c>
    </row>
    <row r="60" spans="1:16" ht="13.2" x14ac:dyDescent="0.25">
      <c r="A60" s="33" t="s">
        <v>49</v>
      </c>
      <c r="E60" s="34" t="s">
        <v>286</v>
      </c>
    </row>
    <row r="61" spans="1:16" ht="66" x14ac:dyDescent="0.25">
      <c r="A61" s="37" t="s">
        <v>51</v>
      </c>
      <c r="E61" s="36" t="s">
        <v>593</v>
      </c>
    </row>
    <row r="62" spans="1:16" ht="13.2" x14ac:dyDescent="0.25">
      <c r="A62" s="24" t="s">
        <v>44</v>
      </c>
      <c r="B62" s="28" t="s">
        <v>187</v>
      </c>
      <c r="C62" s="28" t="s">
        <v>289</v>
      </c>
      <c r="D62" s="24" t="s">
        <v>46</v>
      </c>
      <c r="E62" s="29" t="s">
        <v>290</v>
      </c>
      <c r="F62" s="30" t="s">
        <v>126</v>
      </c>
      <c r="G62" s="31">
        <v>2.625</v>
      </c>
      <c r="H62" s="32"/>
      <c r="I62" s="32">
        <f>ROUND(ROUND(H62,2)*ROUND(G62,3),2)</f>
        <v>0</v>
      </c>
      <c r="O62">
        <f>(I62*21)/100</f>
        <v>0</v>
      </c>
      <c r="P62" t="s">
        <v>22</v>
      </c>
    </row>
    <row r="63" spans="1:16" ht="13.2" x14ac:dyDescent="0.25">
      <c r="A63" s="33" t="s">
        <v>49</v>
      </c>
      <c r="E63" s="34" t="s">
        <v>291</v>
      </c>
    </row>
    <row r="64" spans="1:16" ht="26.4" x14ac:dyDescent="0.25">
      <c r="A64" s="35" t="s">
        <v>51</v>
      </c>
      <c r="E64" s="36" t="s">
        <v>594</v>
      </c>
    </row>
    <row r="65" spans="1:18" ht="12.75" customHeight="1" x14ac:dyDescent="0.25">
      <c r="A65" s="12" t="s">
        <v>42</v>
      </c>
      <c r="B65" s="12"/>
      <c r="C65" s="39" t="s">
        <v>39</v>
      </c>
      <c r="D65" s="12"/>
      <c r="E65" s="26" t="s">
        <v>102</v>
      </c>
      <c r="F65" s="12"/>
      <c r="G65" s="12"/>
      <c r="H65" s="12"/>
      <c r="I65" s="40">
        <f>0+Q65</f>
        <v>0</v>
      </c>
      <c r="O65">
        <f>0+R65</f>
        <v>0</v>
      </c>
      <c r="Q65">
        <f>0+I66+I69+I72</f>
        <v>0</v>
      </c>
      <c r="R65">
        <f>0+O66+O69+O72</f>
        <v>0</v>
      </c>
    </row>
    <row r="66" spans="1:18" ht="13.2" x14ac:dyDescent="0.25">
      <c r="A66" s="24" t="s">
        <v>44</v>
      </c>
      <c r="B66" s="28" t="s">
        <v>192</v>
      </c>
      <c r="C66" s="28" t="s">
        <v>325</v>
      </c>
      <c r="D66" s="24" t="s">
        <v>46</v>
      </c>
      <c r="E66" s="29" t="s">
        <v>326</v>
      </c>
      <c r="F66" s="30" t="s">
        <v>145</v>
      </c>
      <c r="G66" s="31">
        <v>20</v>
      </c>
      <c r="H66" s="32"/>
      <c r="I66" s="32">
        <f>ROUND(ROUND(H66,2)*ROUND(G66,3),2)</f>
        <v>0</v>
      </c>
      <c r="O66">
        <f>(I66*21)/100</f>
        <v>0</v>
      </c>
      <c r="P66" t="s">
        <v>22</v>
      </c>
    </row>
    <row r="67" spans="1:18" ht="26.4" x14ac:dyDescent="0.25">
      <c r="A67" s="33" t="s">
        <v>49</v>
      </c>
      <c r="E67" s="34" t="s">
        <v>595</v>
      </c>
    </row>
    <row r="68" spans="1:18" ht="13.2" x14ac:dyDescent="0.25">
      <c r="A68" s="37" t="s">
        <v>51</v>
      </c>
      <c r="E68" s="36" t="s">
        <v>429</v>
      </c>
    </row>
    <row r="69" spans="1:18" ht="13.2" x14ac:dyDescent="0.25">
      <c r="A69" s="24" t="s">
        <v>44</v>
      </c>
      <c r="B69" s="28" t="s">
        <v>197</v>
      </c>
      <c r="C69" s="28" t="s">
        <v>330</v>
      </c>
      <c r="D69" s="24" t="s">
        <v>46</v>
      </c>
      <c r="E69" s="29" t="s">
        <v>331</v>
      </c>
      <c r="F69" s="30" t="s">
        <v>145</v>
      </c>
      <c r="G69" s="31">
        <v>13</v>
      </c>
      <c r="H69" s="32"/>
      <c r="I69" s="32">
        <f>ROUND(ROUND(H69,2)*ROUND(G69,3),2)</f>
        <v>0</v>
      </c>
      <c r="O69">
        <f>(I69*21)/100</f>
        <v>0</v>
      </c>
      <c r="P69" t="s">
        <v>22</v>
      </c>
    </row>
    <row r="70" spans="1:18" ht="13.2" x14ac:dyDescent="0.25">
      <c r="A70" s="33" t="s">
        <v>49</v>
      </c>
      <c r="E70" s="34" t="s">
        <v>332</v>
      </c>
    </row>
    <row r="71" spans="1:18" ht="26.4" x14ac:dyDescent="0.25">
      <c r="A71" s="37" t="s">
        <v>51</v>
      </c>
      <c r="E71" s="36" t="s">
        <v>333</v>
      </c>
    </row>
    <row r="72" spans="1:18" ht="13.2" x14ac:dyDescent="0.25">
      <c r="A72" s="24" t="s">
        <v>44</v>
      </c>
      <c r="B72" s="28" t="s">
        <v>202</v>
      </c>
      <c r="C72" s="28" t="s">
        <v>335</v>
      </c>
      <c r="D72" s="24" t="s">
        <v>46</v>
      </c>
      <c r="E72" s="29" t="s">
        <v>336</v>
      </c>
      <c r="F72" s="30" t="s">
        <v>145</v>
      </c>
      <c r="G72" s="31">
        <v>128.5</v>
      </c>
      <c r="H72" s="32"/>
      <c r="I72" s="32">
        <f>ROUND(ROUND(H72,2)*ROUND(G72,3),2)</f>
        <v>0</v>
      </c>
      <c r="O72">
        <f>(I72*21)/100</f>
        <v>0</v>
      </c>
      <c r="P72" t="s">
        <v>22</v>
      </c>
    </row>
    <row r="73" spans="1:18" ht="26.4" x14ac:dyDescent="0.25">
      <c r="A73" s="33" t="s">
        <v>49</v>
      </c>
      <c r="E73" s="34" t="s">
        <v>337</v>
      </c>
    </row>
    <row r="74" spans="1:18" ht="39.6" x14ac:dyDescent="0.25">
      <c r="A74" s="35" t="s">
        <v>51</v>
      </c>
      <c r="E74" s="36" t="s">
        <v>160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workbookViewId="0">
      <pane ySplit="7" topLeftCell="A8" activePane="bottomLeft" state="frozen"/>
      <selection pane="bottomLeft" activeCell="J45" sqref="J45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O2">
        <f>0+O8+O18+O25+O29+O39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596</v>
      </c>
      <c r="I3" s="38">
        <f>0+I8+I18+I25+I29+I39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596</v>
      </c>
      <c r="D4" s="2"/>
      <c r="E4" s="20" t="s">
        <v>597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22</v>
      </c>
      <c r="D7" s="18" t="s">
        <v>21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28</v>
      </c>
      <c r="D8" s="21"/>
      <c r="E8" s="26" t="s">
        <v>88</v>
      </c>
      <c r="F8" s="21"/>
      <c r="G8" s="21"/>
      <c r="H8" s="21"/>
      <c r="I8" s="27">
        <f>0+Q8</f>
        <v>0</v>
      </c>
      <c r="O8">
        <f>0+R8</f>
        <v>0</v>
      </c>
      <c r="Q8">
        <f>0+I9+I12+I15</f>
        <v>0</v>
      </c>
      <c r="R8">
        <f>0+O9+O12+O15</f>
        <v>0</v>
      </c>
    </row>
    <row r="9" spans="1:18" ht="13.2" x14ac:dyDescent="0.25">
      <c r="A9" s="24" t="s">
        <v>44</v>
      </c>
      <c r="B9" s="28" t="s">
        <v>21</v>
      </c>
      <c r="C9" s="28" t="s">
        <v>598</v>
      </c>
      <c r="D9" s="24" t="s">
        <v>46</v>
      </c>
      <c r="E9" s="29" t="s">
        <v>599</v>
      </c>
      <c r="F9" s="30" t="s">
        <v>145</v>
      </c>
      <c r="G9" s="31">
        <v>103.5</v>
      </c>
      <c r="H9" s="32"/>
      <c r="I9" s="32">
        <f>ROUND(ROUND(H9,2)*ROUND(G9,3),2)</f>
        <v>0</v>
      </c>
      <c r="O9">
        <f>(I9*21)/100</f>
        <v>0</v>
      </c>
      <c r="P9" t="s">
        <v>22</v>
      </c>
    </row>
    <row r="10" spans="1:18" ht="26.4" x14ac:dyDescent="0.25">
      <c r="A10" s="33" t="s">
        <v>49</v>
      </c>
      <c r="E10" s="34" t="s">
        <v>600</v>
      </c>
    </row>
    <row r="11" spans="1:18" ht="13.2" x14ac:dyDescent="0.25">
      <c r="A11" s="37" t="s">
        <v>51</v>
      </c>
      <c r="E11" s="36" t="s">
        <v>601</v>
      </c>
    </row>
    <row r="12" spans="1:18" ht="13.2" x14ac:dyDescent="0.25">
      <c r="A12" s="24" t="s">
        <v>44</v>
      </c>
      <c r="B12" s="28" t="s">
        <v>32</v>
      </c>
      <c r="C12" s="28" t="s">
        <v>602</v>
      </c>
      <c r="D12" s="24" t="s">
        <v>46</v>
      </c>
      <c r="E12" s="29" t="s">
        <v>603</v>
      </c>
      <c r="F12" s="30" t="s">
        <v>145</v>
      </c>
      <c r="G12" s="31">
        <v>50</v>
      </c>
      <c r="H12" s="32"/>
      <c r="I12" s="32">
        <f>ROUND(ROUND(H12,2)*ROUND(G12,3),2)</f>
        <v>0</v>
      </c>
      <c r="O12">
        <f>(I12*21)/100</f>
        <v>0</v>
      </c>
      <c r="P12" t="s">
        <v>22</v>
      </c>
    </row>
    <row r="13" spans="1:18" ht="26.4" x14ac:dyDescent="0.25">
      <c r="A13" s="33" t="s">
        <v>49</v>
      </c>
      <c r="E13" s="34" t="s">
        <v>604</v>
      </c>
    </row>
    <row r="14" spans="1:18" ht="105.6" x14ac:dyDescent="0.25">
      <c r="A14" s="37" t="s">
        <v>51</v>
      </c>
      <c r="E14" s="36" t="s">
        <v>605</v>
      </c>
    </row>
    <row r="15" spans="1:18" ht="13.2" x14ac:dyDescent="0.25">
      <c r="A15" s="24" t="s">
        <v>44</v>
      </c>
      <c r="B15" s="28" t="s">
        <v>34</v>
      </c>
      <c r="C15" s="28" t="s">
        <v>606</v>
      </c>
      <c r="D15" s="24" t="s">
        <v>46</v>
      </c>
      <c r="E15" s="29" t="s">
        <v>607</v>
      </c>
      <c r="F15" s="30" t="s">
        <v>145</v>
      </c>
      <c r="G15" s="31">
        <v>20.5</v>
      </c>
      <c r="H15" s="32"/>
      <c r="I15" s="32">
        <f>ROUND(ROUND(H15,2)*ROUND(G15,3),2)</f>
        <v>0</v>
      </c>
      <c r="O15">
        <f>(I15*21)/100</f>
        <v>0</v>
      </c>
      <c r="P15" t="s">
        <v>22</v>
      </c>
    </row>
    <row r="16" spans="1:18" ht="13.2" x14ac:dyDescent="0.25">
      <c r="A16" s="33" t="s">
        <v>49</v>
      </c>
      <c r="E16" s="34" t="s">
        <v>608</v>
      </c>
    </row>
    <row r="17" spans="1:18" ht="13.2" x14ac:dyDescent="0.25">
      <c r="A17" s="35" t="s">
        <v>51</v>
      </c>
      <c r="E17" s="36" t="s">
        <v>609</v>
      </c>
    </row>
    <row r="18" spans="1:18" ht="12.75" customHeight="1" x14ac:dyDescent="0.25">
      <c r="A18" s="12" t="s">
        <v>42</v>
      </c>
      <c r="B18" s="12"/>
      <c r="C18" s="39" t="s">
        <v>21</v>
      </c>
      <c r="D18" s="12"/>
      <c r="E18" s="26" t="s">
        <v>610</v>
      </c>
      <c r="F18" s="12"/>
      <c r="G18" s="12"/>
      <c r="H18" s="12"/>
      <c r="I18" s="40">
        <f>0+Q18</f>
        <v>0</v>
      </c>
      <c r="O18">
        <f>0+R18</f>
        <v>0</v>
      </c>
      <c r="Q18">
        <f>0+I19+I22</f>
        <v>0</v>
      </c>
      <c r="R18">
        <f>0+O19+O22</f>
        <v>0</v>
      </c>
    </row>
    <row r="19" spans="1:18" ht="13.2" x14ac:dyDescent="0.25">
      <c r="A19" s="24" t="s">
        <v>44</v>
      </c>
      <c r="B19" s="28" t="s">
        <v>36</v>
      </c>
      <c r="C19" s="28" t="s">
        <v>611</v>
      </c>
      <c r="D19" s="24" t="s">
        <v>46</v>
      </c>
      <c r="E19" s="29" t="s">
        <v>612</v>
      </c>
      <c r="F19" s="30" t="s">
        <v>126</v>
      </c>
      <c r="G19" s="31">
        <v>2</v>
      </c>
      <c r="H19" s="32"/>
      <c r="I19" s="32">
        <f>ROUND(ROUND(H19,2)*ROUND(G19,3),2)</f>
        <v>0</v>
      </c>
      <c r="O19">
        <f>(I19*21)/100</f>
        <v>0</v>
      </c>
      <c r="P19" t="s">
        <v>22</v>
      </c>
    </row>
    <row r="20" spans="1:18" ht="13.2" x14ac:dyDescent="0.25">
      <c r="A20" s="33" t="s">
        <v>49</v>
      </c>
      <c r="E20" s="34" t="s">
        <v>613</v>
      </c>
    </row>
    <row r="21" spans="1:18" ht="13.2" x14ac:dyDescent="0.25">
      <c r="A21" s="37" t="s">
        <v>51</v>
      </c>
      <c r="E21" s="36" t="s">
        <v>614</v>
      </c>
    </row>
    <row r="22" spans="1:18" ht="13.2" x14ac:dyDescent="0.25">
      <c r="A22" s="24" t="s">
        <v>44</v>
      </c>
      <c r="B22" s="28" t="s">
        <v>69</v>
      </c>
      <c r="C22" s="28" t="s">
        <v>615</v>
      </c>
      <c r="D22" s="24" t="s">
        <v>46</v>
      </c>
      <c r="E22" s="29" t="s">
        <v>616</v>
      </c>
      <c r="F22" s="30" t="s">
        <v>117</v>
      </c>
      <c r="G22" s="31">
        <v>0.4</v>
      </c>
      <c r="H22" s="32"/>
      <c r="I22" s="32">
        <f>ROUND(ROUND(H22,2)*ROUND(G22,3),2)</f>
        <v>0</v>
      </c>
      <c r="O22">
        <f>(I22*21)/100</f>
        <v>0</v>
      </c>
      <c r="P22" t="s">
        <v>22</v>
      </c>
    </row>
    <row r="23" spans="1:18" ht="13.2" x14ac:dyDescent="0.25">
      <c r="A23" s="33" t="s">
        <v>49</v>
      </c>
      <c r="E23" s="34" t="s">
        <v>617</v>
      </c>
    </row>
    <row r="24" spans="1:18" ht="13.2" x14ac:dyDescent="0.25">
      <c r="A24" s="35" t="s">
        <v>51</v>
      </c>
      <c r="E24" s="36" t="s">
        <v>618</v>
      </c>
    </row>
    <row r="25" spans="1:18" ht="12.75" customHeight="1" x14ac:dyDescent="0.25">
      <c r="A25" s="12" t="s">
        <v>42</v>
      </c>
      <c r="B25" s="12"/>
      <c r="C25" s="39" t="s">
        <v>32</v>
      </c>
      <c r="D25" s="12"/>
      <c r="E25" s="26" t="s">
        <v>237</v>
      </c>
      <c r="F25" s="12"/>
      <c r="G25" s="12"/>
      <c r="H25" s="12"/>
      <c r="I25" s="40">
        <f>0+Q25</f>
        <v>0</v>
      </c>
      <c r="O25">
        <f>0+R25</f>
        <v>0</v>
      </c>
      <c r="Q25">
        <f>0+I26</f>
        <v>0</v>
      </c>
      <c r="R25">
        <f>0+O26</f>
        <v>0</v>
      </c>
    </row>
    <row r="26" spans="1:18" ht="13.2" x14ac:dyDescent="0.25">
      <c r="A26" s="24" t="s">
        <v>44</v>
      </c>
      <c r="B26" s="28" t="s">
        <v>74</v>
      </c>
      <c r="C26" s="28" t="s">
        <v>619</v>
      </c>
      <c r="D26" s="24" t="s">
        <v>46</v>
      </c>
      <c r="E26" s="29" t="s">
        <v>620</v>
      </c>
      <c r="F26" s="30" t="s">
        <v>91</v>
      </c>
      <c r="G26" s="31">
        <v>82.8</v>
      </c>
      <c r="H26" s="32"/>
      <c r="I26" s="32">
        <f>ROUND(ROUND(H26,2)*ROUND(G26,3),2)</f>
        <v>0</v>
      </c>
      <c r="O26">
        <f>(I26*21)/100</f>
        <v>0</v>
      </c>
      <c r="P26" t="s">
        <v>22</v>
      </c>
    </row>
    <row r="27" spans="1:18" ht="13.2" x14ac:dyDescent="0.25">
      <c r="A27" s="33" t="s">
        <v>49</v>
      </c>
      <c r="E27" s="34" t="s">
        <v>621</v>
      </c>
    </row>
    <row r="28" spans="1:18" ht="26.4" x14ac:dyDescent="0.25">
      <c r="A28" s="35" t="s">
        <v>51</v>
      </c>
      <c r="E28" s="36" t="s">
        <v>622</v>
      </c>
    </row>
    <row r="29" spans="1:18" ht="12.75" customHeight="1" x14ac:dyDescent="0.25">
      <c r="A29" s="12" t="s">
        <v>42</v>
      </c>
      <c r="B29" s="12"/>
      <c r="C29" s="39" t="s">
        <v>36</v>
      </c>
      <c r="D29" s="12"/>
      <c r="E29" s="26" t="s">
        <v>623</v>
      </c>
      <c r="F29" s="12"/>
      <c r="G29" s="12"/>
      <c r="H29" s="12"/>
      <c r="I29" s="40">
        <f>0+Q29</f>
        <v>0</v>
      </c>
      <c r="O29">
        <f>0+R29</f>
        <v>0</v>
      </c>
      <c r="Q29">
        <f>0+I30+I33+I36</f>
        <v>0</v>
      </c>
      <c r="R29">
        <f>0+O30+O33+O36</f>
        <v>0</v>
      </c>
    </row>
    <row r="30" spans="1:18" ht="26.4" x14ac:dyDescent="0.25">
      <c r="A30" s="24" t="s">
        <v>44</v>
      </c>
      <c r="B30" s="28" t="s">
        <v>39</v>
      </c>
      <c r="C30" s="28" t="s">
        <v>624</v>
      </c>
      <c r="D30" s="24" t="s">
        <v>46</v>
      </c>
      <c r="E30" s="29" t="s">
        <v>625</v>
      </c>
      <c r="F30" s="30" t="s">
        <v>91</v>
      </c>
      <c r="G30" s="31">
        <v>12.6</v>
      </c>
      <c r="H30" s="32"/>
      <c r="I30" s="32">
        <f>ROUND(ROUND(H30,2)*ROUND(G30,3),2)</f>
        <v>0</v>
      </c>
      <c r="O30">
        <f>(I30*21)/100</f>
        <v>0</v>
      </c>
      <c r="P30" t="s">
        <v>22</v>
      </c>
    </row>
    <row r="31" spans="1:18" ht="13.2" x14ac:dyDescent="0.25">
      <c r="A31" s="33" t="s">
        <v>49</v>
      </c>
      <c r="E31" s="34" t="s">
        <v>626</v>
      </c>
    </row>
    <row r="32" spans="1:18" ht="26.4" x14ac:dyDescent="0.25">
      <c r="A32" s="37" t="s">
        <v>51</v>
      </c>
      <c r="E32" s="36" t="s">
        <v>627</v>
      </c>
    </row>
    <row r="33" spans="1:18" ht="26.4" x14ac:dyDescent="0.25">
      <c r="A33" s="24" t="s">
        <v>44</v>
      </c>
      <c r="B33" s="28" t="s">
        <v>41</v>
      </c>
      <c r="C33" s="28" t="s">
        <v>628</v>
      </c>
      <c r="D33" s="24" t="s">
        <v>46</v>
      </c>
      <c r="E33" s="29" t="s">
        <v>629</v>
      </c>
      <c r="F33" s="30" t="s">
        <v>91</v>
      </c>
      <c r="G33" s="31">
        <v>5.4</v>
      </c>
      <c r="H33" s="32"/>
      <c r="I33" s="32">
        <f>ROUND(ROUND(H33,2)*ROUND(G33,3),2)</f>
        <v>0</v>
      </c>
      <c r="O33">
        <f>(I33*21)/100</f>
        <v>0</v>
      </c>
      <c r="P33" t="s">
        <v>22</v>
      </c>
    </row>
    <row r="34" spans="1:18" ht="13.2" x14ac:dyDescent="0.25">
      <c r="A34" s="33" t="s">
        <v>49</v>
      </c>
      <c r="E34" s="34" t="s">
        <v>630</v>
      </c>
    </row>
    <row r="35" spans="1:18" ht="26.4" x14ac:dyDescent="0.25">
      <c r="A35" s="37" t="s">
        <v>51</v>
      </c>
      <c r="E35" s="36" t="s">
        <v>631</v>
      </c>
    </row>
    <row r="36" spans="1:18" ht="13.2" x14ac:dyDescent="0.25">
      <c r="A36" s="24" t="s">
        <v>44</v>
      </c>
      <c r="B36" s="28" t="s">
        <v>156</v>
      </c>
      <c r="C36" s="28" t="s">
        <v>632</v>
      </c>
      <c r="D36" s="24" t="s">
        <v>46</v>
      </c>
      <c r="E36" s="29" t="s">
        <v>633</v>
      </c>
      <c r="F36" s="30" t="s">
        <v>91</v>
      </c>
      <c r="G36" s="31">
        <v>18</v>
      </c>
      <c r="H36" s="32"/>
      <c r="I36" s="32">
        <f>ROUND(ROUND(H36,2)*ROUND(G36,3),2)</f>
        <v>0</v>
      </c>
      <c r="O36">
        <f>(I36*21)/100</f>
        <v>0</v>
      </c>
      <c r="P36" t="s">
        <v>22</v>
      </c>
    </row>
    <row r="37" spans="1:18" ht="13.2" x14ac:dyDescent="0.25">
      <c r="A37" s="33" t="s">
        <v>49</v>
      </c>
      <c r="E37" s="34" t="s">
        <v>46</v>
      </c>
    </row>
    <row r="38" spans="1:18" ht="13.2" x14ac:dyDescent="0.25">
      <c r="A38" s="35" t="s">
        <v>51</v>
      </c>
      <c r="E38" s="36" t="s">
        <v>634</v>
      </c>
    </row>
    <row r="39" spans="1:18" ht="12.75" customHeight="1" x14ac:dyDescent="0.25">
      <c r="A39" s="12" t="s">
        <v>42</v>
      </c>
      <c r="B39" s="12"/>
      <c r="C39" s="39" t="s">
        <v>39</v>
      </c>
      <c r="D39" s="12"/>
      <c r="E39" s="26" t="s">
        <v>102</v>
      </c>
      <c r="F39" s="12"/>
      <c r="G39" s="12"/>
      <c r="H39" s="12"/>
      <c r="I39" s="40">
        <f>0+Q39</f>
        <v>0</v>
      </c>
      <c r="O39">
        <f>0+R39</f>
        <v>0</v>
      </c>
      <c r="Q39">
        <f>0+I40+I43+I46</f>
        <v>0</v>
      </c>
      <c r="R39">
        <f>0+O40+O43+O46</f>
        <v>0</v>
      </c>
    </row>
    <row r="40" spans="1:18" ht="13.2" x14ac:dyDescent="0.25">
      <c r="A40" s="24" t="s">
        <v>44</v>
      </c>
      <c r="B40" s="28" t="s">
        <v>161</v>
      </c>
      <c r="C40" s="28" t="s">
        <v>504</v>
      </c>
      <c r="D40" s="24" t="s">
        <v>46</v>
      </c>
      <c r="E40" s="29" t="s">
        <v>505</v>
      </c>
      <c r="F40" s="30" t="s">
        <v>145</v>
      </c>
      <c r="G40" s="31">
        <v>9</v>
      </c>
      <c r="H40" s="32"/>
      <c r="I40" s="32">
        <f>ROUND(ROUND(H40,2)*ROUND(G40,3),2)</f>
        <v>0</v>
      </c>
      <c r="O40">
        <f>(I40*21)/100</f>
        <v>0</v>
      </c>
      <c r="P40" t="s">
        <v>22</v>
      </c>
    </row>
    <row r="41" spans="1:18" ht="13.2" x14ac:dyDescent="0.25">
      <c r="A41" s="33" t="s">
        <v>49</v>
      </c>
      <c r="E41" s="34" t="s">
        <v>635</v>
      </c>
    </row>
    <row r="42" spans="1:18" ht="26.4" x14ac:dyDescent="0.25">
      <c r="A42" s="37" t="s">
        <v>51</v>
      </c>
      <c r="E42" s="36" t="s">
        <v>636</v>
      </c>
    </row>
    <row r="43" spans="1:18" ht="13.2" x14ac:dyDescent="0.25">
      <c r="A43" s="24" t="s">
        <v>44</v>
      </c>
      <c r="B43" s="28" t="s">
        <v>166</v>
      </c>
      <c r="C43" s="28" t="s">
        <v>569</v>
      </c>
      <c r="D43" s="24" t="s">
        <v>46</v>
      </c>
      <c r="E43" s="29" t="s">
        <v>570</v>
      </c>
      <c r="F43" s="30" t="s">
        <v>145</v>
      </c>
      <c r="G43" s="31">
        <v>103.5</v>
      </c>
      <c r="H43" s="32"/>
      <c r="I43" s="32">
        <f>ROUND(ROUND(H43,2)*ROUND(G43,3),2)</f>
        <v>0</v>
      </c>
      <c r="O43">
        <f>(I43*21)/100</f>
        <v>0</v>
      </c>
      <c r="P43" t="s">
        <v>22</v>
      </c>
    </row>
    <row r="44" spans="1:18" ht="13.2" x14ac:dyDescent="0.25">
      <c r="A44" s="33" t="s">
        <v>49</v>
      </c>
      <c r="E44" s="34" t="s">
        <v>637</v>
      </c>
    </row>
    <row r="45" spans="1:18" ht="13.2" x14ac:dyDescent="0.25">
      <c r="A45" s="37" t="s">
        <v>51</v>
      </c>
      <c r="E45" s="36" t="s">
        <v>601</v>
      </c>
    </row>
    <row r="46" spans="1:18" ht="13.2" x14ac:dyDescent="0.25">
      <c r="A46" s="24" t="s">
        <v>44</v>
      </c>
      <c r="B46" s="28" t="s">
        <v>171</v>
      </c>
      <c r="C46" s="28" t="s">
        <v>638</v>
      </c>
      <c r="D46" s="24" t="s">
        <v>46</v>
      </c>
      <c r="E46" s="29" t="s">
        <v>639</v>
      </c>
      <c r="F46" s="30" t="s">
        <v>91</v>
      </c>
      <c r="G46" s="31">
        <v>18</v>
      </c>
      <c r="H46" s="32"/>
      <c r="I46" s="32">
        <f>ROUND(ROUND(H46,2)*ROUND(G46,3),2)</f>
        <v>0</v>
      </c>
      <c r="O46">
        <f>(I46*21)/100</f>
        <v>0</v>
      </c>
      <c r="P46" t="s">
        <v>22</v>
      </c>
    </row>
    <row r="47" spans="1:18" ht="26.4" x14ac:dyDescent="0.25">
      <c r="A47" s="33" t="s">
        <v>49</v>
      </c>
      <c r="E47" s="34" t="s">
        <v>640</v>
      </c>
    </row>
    <row r="48" spans="1:18" ht="13.2" x14ac:dyDescent="0.25">
      <c r="A48" s="35" t="s">
        <v>51</v>
      </c>
      <c r="E48" s="36" t="s">
        <v>634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Rekapitulace</vt:lpstr>
      <vt:lpstr>SO 000</vt:lpstr>
      <vt:lpstr>SO 001</vt:lpstr>
      <vt:lpstr>SO 101</vt:lpstr>
      <vt:lpstr>SO 102</vt:lpstr>
      <vt:lpstr>SO 102.1</vt:lpstr>
      <vt:lpstr>SO 103</vt:lpstr>
      <vt:lpstr>SO 107</vt:lpstr>
      <vt:lpstr>SO 108</vt:lpstr>
      <vt:lpstr>SO 131</vt:lpstr>
      <vt:lpstr>SO 132</vt:lpstr>
      <vt:lpstr>SO 133</vt:lpstr>
      <vt:lpstr>SO 190</vt:lpstr>
      <vt:lpstr>SO 191</vt:lpstr>
      <vt:lpstr>SO 901</vt:lpstr>
      <vt:lpstr>SO 902</vt:lpstr>
      <vt:lpstr>SO 903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Kateřina Horáčková</dc:creator>
  <cp:keywords/>
  <dc:description/>
  <cp:lastModifiedBy>Horáčková Kateřina</cp:lastModifiedBy>
  <dcterms:created xsi:type="dcterms:W3CDTF">2022-07-15T06:22:30Z</dcterms:created>
  <dcterms:modified xsi:type="dcterms:W3CDTF">2022-07-15T06:22:30Z</dcterms:modified>
  <cp:category/>
  <cp:contentStatus/>
</cp:coreProperties>
</file>